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E0065B10-BF8D-4DDD-9946-3E5E2736A10A}" xr6:coauthVersionLast="45" xr6:coauthVersionMax="45" xr10:uidLastSave="{00000000-0000-0000-0000-000000000000}"/>
  <bookViews>
    <workbookView xWindow="-120" yWindow="-120" windowWidth="29040" windowHeight="15840" firstSheet="2" activeTab="2" xr2:uid="{6C65DC09-2415-4AAC-B441-DC4DAB7AF749}"/>
  </bookViews>
  <sheets>
    <sheet name="Intäkter" sheetId="1" r:id="rId1"/>
    <sheet name="Utgifter efter budgetpost" sheetId="2" r:id="rId2"/>
    <sheet name="Utgifter - enligt tidskronologi" sheetId="18" r:id="rId3"/>
    <sheet name="Årets Transaktioner" sheetId="6" r:id="rId4"/>
    <sheet name="Balansräkning" sheetId="3" r:id="rId5"/>
    <sheet name="Resultaträkning" sheetId="4" r:id="rId6"/>
    <sheet name="Budget" sheetId="5" r:id="rId7"/>
    <sheet name="Projektbidragen" sheetId="13" r:id="rId8"/>
    <sheet name="AT Mässorna.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5" l="1"/>
  <c r="F11" i="5" s="1"/>
  <c r="F2" i="5" s="1"/>
  <c r="F9" i="5"/>
  <c r="F4" i="5" s="1"/>
  <c r="F6" i="5"/>
  <c r="C21" i="13"/>
  <c r="B7" i="13"/>
  <c r="C12" i="13"/>
  <c r="C7" i="13"/>
  <c r="C24" i="13" l="1"/>
  <c r="G24" i="13"/>
  <c r="G19" i="13"/>
  <c r="G4" i="13"/>
  <c r="D14" i="4"/>
  <c r="D13" i="4"/>
  <c r="D12" i="4"/>
  <c r="D11" i="4"/>
  <c r="D22" i="5"/>
  <c r="D11" i="5"/>
  <c r="D2" i="5" s="1"/>
  <c r="D24" i="5"/>
  <c r="D20" i="5"/>
  <c r="D18" i="5"/>
  <c r="D17" i="5"/>
  <c r="D15" i="5"/>
  <c r="D14" i="5"/>
  <c r="D16" i="4"/>
  <c r="I67" i="2"/>
  <c r="I49" i="18"/>
  <c r="D19" i="4"/>
  <c r="D25" i="5"/>
  <c r="D26" i="5"/>
  <c r="D18" i="4"/>
  <c r="D13" i="5" l="1"/>
  <c r="B5" i="3"/>
  <c r="E2" i="3" l="1"/>
  <c r="E9" i="3" s="1"/>
  <c r="B9" i="3"/>
  <c r="E22" i="5"/>
  <c r="E20" i="5"/>
  <c r="E18" i="5"/>
  <c r="E17" i="5"/>
  <c r="E15" i="5"/>
  <c r="D4" i="5"/>
  <c r="C10" i="4"/>
  <c r="C16" i="4"/>
  <c r="D6" i="4"/>
  <c r="D5" i="4"/>
  <c r="D4" i="4"/>
  <c r="D7" i="4" s="1"/>
  <c r="D17" i="4"/>
  <c r="D10" i="4"/>
  <c r="C7" i="4"/>
  <c r="C24" i="4" s="1"/>
  <c r="E14" i="5" l="1"/>
  <c r="D24" i="4" l="1"/>
  <c r="E24" i="5"/>
  <c r="D9" i="5"/>
  <c r="D6" i="5"/>
  <c r="F24" i="13"/>
  <c r="G16" i="13"/>
  <c r="N23" i="12"/>
  <c r="G13" i="13" l="1"/>
  <c r="B24" i="13" l="1"/>
  <c r="D30" i="4" l="1"/>
  <c r="D34" i="4" s="1"/>
  <c r="C30" i="4"/>
  <c r="C34" i="4" s="1"/>
  <c r="B21" i="12" l="1"/>
  <c r="E7" i="5" l="1"/>
  <c r="E8" i="5"/>
  <c r="E28" i="5"/>
  <c r="C6" i="5" l="1"/>
  <c r="B24" i="5"/>
  <c r="C13" i="5"/>
  <c r="B13" i="5"/>
  <c r="B11" i="5" s="1"/>
  <c r="C9" i="5"/>
  <c r="E9" i="5" s="1"/>
  <c r="B7" i="5"/>
  <c r="B4" i="5" s="1"/>
  <c r="B2" i="5" l="1"/>
  <c r="E13" i="5"/>
  <c r="C11" i="5"/>
  <c r="E11" i="5" s="1"/>
  <c r="C4" i="5"/>
  <c r="E6" i="5"/>
  <c r="E4" i="5" l="1"/>
  <c r="C2" i="5"/>
</calcChain>
</file>

<file path=xl/sharedStrings.xml><?xml version="1.0" encoding="utf-8"?>
<sst xmlns="http://schemas.openxmlformats.org/spreadsheetml/2006/main" count="2192" uniqueCount="515">
  <si>
    <t>Löpande intäkter</t>
  </si>
  <si>
    <t>Summa</t>
  </si>
  <si>
    <t>Faktura</t>
  </si>
  <si>
    <t>Aktivitet</t>
  </si>
  <si>
    <t>Referens</t>
  </si>
  <si>
    <t>Budgetpost</t>
  </si>
  <si>
    <t xml:space="preserve">Indrivningsform </t>
  </si>
  <si>
    <t>NETTOFÖRÄNDRING I LIKVIDITET</t>
  </si>
  <si>
    <t>INTÄKTER TOTALT</t>
  </si>
  <si>
    <t>AT-mässor</t>
  </si>
  <si>
    <t>FUM</t>
  </si>
  <si>
    <t>Rekryteringsbidrag</t>
  </si>
  <si>
    <t>Övrigt</t>
  </si>
  <si>
    <t>UTGIFTER TOTALT</t>
  </si>
  <si>
    <t>Medlemsinriktad verksamhet</t>
  </si>
  <si>
    <t>Medlemsaktiviteter</t>
  </si>
  <si>
    <t>Rekrytering</t>
  </si>
  <si>
    <t>Övrig verksamhet</t>
  </si>
  <si>
    <t>Årsmöte</t>
  </si>
  <si>
    <t>Fullmäktige</t>
  </si>
  <si>
    <t>Styrelsens arbetete</t>
  </si>
  <si>
    <t>Stödverksamhet</t>
  </si>
  <si>
    <t>Webbplats</t>
  </si>
  <si>
    <t>Övriga administrativa kostnader</t>
  </si>
  <si>
    <t>Budgetutfall (idag)</t>
  </si>
  <si>
    <t>Bugeterat vid början verksamhetsår 2018</t>
  </si>
  <si>
    <t>Budget verksamhetsår 2019</t>
  </si>
  <si>
    <t>Transaktionsketegorier</t>
  </si>
  <si>
    <t>Datum för utbetalning</t>
  </si>
  <si>
    <t>Ingen</t>
  </si>
  <si>
    <t>Kvitto 1</t>
  </si>
  <si>
    <t>Näringsidkare inblandad</t>
  </si>
  <si>
    <t>Kvitto 2</t>
  </si>
  <si>
    <t>Namnskyltar</t>
  </si>
  <si>
    <t>AT-MÄSSAN VT</t>
  </si>
  <si>
    <t>Fakturanummer</t>
  </si>
  <si>
    <t>Mottagare</t>
  </si>
  <si>
    <t>Belopp</t>
  </si>
  <si>
    <t>Skickat?</t>
  </si>
  <si>
    <t>Erhållit betalning i tid</t>
  </si>
  <si>
    <t>Fakturadatum</t>
  </si>
  <si>
    <t>betalat?</t>
  </si>
  <si>
    <t>AT-MÄSSAN HT</t>
  </si>
  <si>
    <t>Kvitto 3</t>
  </si>
  <si>
    <t>Kvitto 4</t>
  </si>
  <si>
    <t>Kvitto 5</t>
  </si>
  <si>
    <t>Kvitto 6</t>
  </si>
  <si>
    <t>Kvitto 7</t>
  </si>
  <si>
    <t>Kvitto 8</t>
  </si>
  <si>
    <t>Kvitto 9</t>
  </si>
  <si>
    <t>Budgetutfall (idag) %</t>
  </si>
  <si>
    <t>Läkartidningen</t>
  </si>
  <si>
    <t>Ja</t>
  </si>
  <si>
    <t>Sista betalningsdag</t>
  </si>
  <si>
    <t>Datum betalning inkommit</t>
  </si>
  <si>
    <t xml:space="preserve">Region Värmland </t>
  </si>
  <si>
    <t>Region Västmanland</t>
  </si>
  <si>
    <t>Skaraborgs Sjukhus</t>
  </si>
  <si>
    <t>VLL</t>
  </si>
  <si>
    <t>Region örebro län</t>
  </si>
  <si>
    <t>Nej</t>
  </si>
  <si>
    <t>Ålands Hälso- och sjukvård (Akademiska sjk)</t>
  </si>
  <si>
    <t>Region Sörmland</t>
  </si>
  <si>
    <t>Kalmar</t>
  </si>
  <si>
    <t>Lasarettet i Enköping</t>
  </si>
  <si>
    <t>Region Gävleborg</t>
  </si>
  <si>
    <t>Region Kronoberg</t>
  </si>
  <si>
    <t>Jönköping</t>
  </si>
  <si>
    <t>NU-sjukvården</t>
  </si>
  <si>
    <t>Region Västernorrland</t>
  </si>
  <si>
    <t>Region Norrbotten</t>
  </si>
  <si>
    <t>Region Dalarna</t>
  </si>
  <si>
    <t>Region Blekinge</t>
  </si>
  <si>
    <t>"2019-04-08"</t>
  </si>
  <si>
    <t>Kvitto 10</t>
  </si>
  <si>
    <t>Totalt</t>
  </si>
  <si>
    <t>inbetalningsform</t>
  </si>
  <si>
    <t>Anläggningstillgångar</t>
  </si>
  <si>
    <t>Kassa och bank</t>
  </si>
  <si>
    <t>Summa tillgångar</t>
  </si>
  <si>
    <t>Skulder</t>
  </si>
  <si>
    <t>Summa eget kapital och skulder</t>
  </si>
  <si>
    <t>Resultaträkning</t>
  </si>
  <si>
    <t>Rörelsens intäkter</t>
  </si>
  <si>
    <t>Nettoomsättning</t>
  </si>
  <si>
    <t>Rörelsens kostnader</t>
  </si>
  <si>
    <t>Öriga externa kostnader</t>
  </si>
  <si>
    <t xml:space="preserve">Avskrivningar                                                   </t>
  </si>
  <si>
    <t>Rörelseresultat</t>
  </si>
  <si>
    <t>Finansiella intäkter och kostnader</t>
  </si>
  <si>
    <t>Ränteintäkter</t>
  </si>
  <si>
    <t>Räntekostnader</t>
  </si>
  <si>
    <t>Resultat efter finansnetto</t>
  </si>
  <si>
    <t>Skatt</t>
  </si>
  <si>
    <t>Årets vinst/förlust</t>
  </si>
  <si>
    <t xml:space="preserve">3300  9506103796                   </t>
  </si>
  <si>
    <t xml:space="preserve">Nordea                             </t>
  </si>
  <si>
    <t xml:space="preserve">321-7338                           </t>
  </si>
  <si>
    <t xml:space="preserve">SignMax AB                         </t>
  </si>
  <si>
    <t xml:space="preserve">744523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</si>
  <si>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Swedbank AB                        </t>
  </si>
  <si>
    <t xml:space="preserve">T1-INFO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</si>
  <si>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5211  0113642                      </t>
  </si>
  <si>
    <t xml:space="preserve">Skandinaviska Enskilda Ba          </t>
  </si>
  <si>
    <t xml:space="preserve">ULVSUNDA ALK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</si>
  <si>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KIRA 21/02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</si>
  <si>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T4-INFO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</si>
  <si>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5201  0304225                      </t>
  </si>
  <si>
    <t xml:space="preserve">MEDSMKTHHALL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</si>
  <si>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ORD ÖLÄMNING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</si>
  <si>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ULVSUNDA FIK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</si>
  <si>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KIRASUTR06/3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</si>
  <si>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KURVERT AT-FAKT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</si>
  <si>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70 20-5                          </t>
  </si>
  <si>
    <t xml:space="preserve">   LANDSTINGET I VÄRMLAND          </t>
  </si>
  <si>
    <t xml:space="preserve">00011              77243201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</si>
  <si>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448 86 58-8                        </t>
  </si>
  <si>
    <t xml:space="preserve">HÄLSO- OCH SJUKVÅRD                </t>
  </si>
  <si>
    <t xml:space="preserve">00016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</si>
  <si>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 29 25-3                        </t>
  </si>
  <si>
    <t xml:space="preserve">Skaraborgs Sjukhus                 </t>
  </si>
  <si>
    <t xml:space="preserve">00012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</si>
  <si>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 KALMAR LÄN                  </t>
  </si>
  <si>
    <t xml:space="preserve">00017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</si>
  <si>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 25 00-2                         </t>
  </si>
  <si>
    <t xml:space="preserve">REGIONSERVICE EKONOMIAVDELNING     </t>
  </si>
  <si>
    <t xml:space="preserve">00014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</si>
  <si>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</si>
  <si>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 xml:space="preserve">PRIS ENL SPEC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</si>
  <si>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</si>
  <si>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5404-6560                          </t>
  </si>
  <si>
    <t xml:space="preserve">90803967513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</si>
  <si>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90803963918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</si>
  <si>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90803989327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</si>
  <si>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90803988642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</si>
  <si>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18 59-2                          </t>
  </si>
  <si>
    <t xml:space="preserve">   LANDSTINGET V-NORRL             </t>
  </si>
  <si>
    <t xml:space="preserve">00006              20791718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</si>
  <si>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5624  0250341                      </t>
  </si>
  <si>
    <t xml:space="preserve">STYRMÖTE 9/4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</si>
  <si>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611-6685                           </t>
  </si>
  <si>
    <t xml:space="preserve">MEDTRYCK SVERIGE AB                </t>
  </si>
  <si>
    <t xml:space="preserve">3653672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</si>
  <si>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5164  0068058                      </t>
  </si>
  <si>
    <t xml:space="preserve">KIRA - FIKA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</si>
  <si>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KIRA BLOMMOR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</si>
  <si>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782091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</si>
  <si>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3300  9307241548                   </t>
  </si>
  <si>
    <t xml:space="preserve">UL-VIK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</si>
  <si>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ÖVRLMNING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</si>
  <si>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MATHEM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</si>
  <si>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VAPIANO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</si>
  <si>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3300  9106223044                   </t>
  </si>
  <si>
    <t xml:space="preserve">SWESEMJR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</si>
  <si>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3300  8603090302                   </t>
  </si>
  <si>
    <t xml:space="preserve">3300  9612052101                   </t>
  </si>
  <si>
    <t xml:space="preserve">KIRA 190402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</si>
  <si>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</si>
  <si>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</si>
  <si>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</si>
  <si>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</si>
  <si>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00013                              00944333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</si>
  <si>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</si>
  <si>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</si>
  <si>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00007               5359524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</si>
  <si>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</si>
  <si>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</si>
  <si>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BARCA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</si>
  <si>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KirA tilldelas följande projektbidragsstöd för:</t>
  </si>
  <si>
    <t> 2 workshops à 500 kr </t>
  </si>
  <si>
    <t>SWESEM Jr tilldelas följande projektbidragsstöd för:</t>
  </si>
  <si>
    <t>SiF tilldelas följande projektbidragsstöd för:</t>
  </si>
  <si>
    <t>MedSM tilldelas följande projektbidragsstöd för:</t>
  </si>
  <si>
    <t xml:space="preserve">3 föreläsningar à </t>
  </si>
  <si>
    <t xml:space="preserve">en roll-up à </t>
  </si>
  <si>
    <t xml:space="preserve">  2 workshops à </t>
  </si>
  <si>
    <t xml:space="preserve">forskningsintroduktions föreläsning à </t>
  </si>
  <si>
    <t>Totalt Utdelat</t>
  </si>
  <si>
    <t>Utdelat</t>
  </si>
  <si>
    <t>Utbetalt</t>
  </si>
  <si>
    <t>VT 2019</t>
  </si>
  <si>
    <t>HT 2019</t>
  </si>
  <si>
    <t xml:space="preserve">Ja </t>
  </si>
  <si>
    <t>nej</t>
  </si>
  <si>
    <t>Egna anteckningar</t>
  </si>
  <si>
    <t xml:space="preserve">5257  0117153                      </t>
  </si>
  <si>
    <t xml:space="preserve">SLF MAT ERST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</si>
  <si>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Julmöte fika samt mat              </t>
  </si>
  <si>
    <t xml:space="preserve">865450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</si>
  <si>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485 40 03-3                        </t>
  </si>
  <si>
    <t xml:space="preserve">HUDDINGE KOMMUN                    </t>
  </si>
  <si>
    <t xml:space="preserve">1531200921735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</si>
  <si>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317-0701                           </t>
  </si>
  <si>
    <t xml:space="preserve">FOOD FOR EVERY MOOD AB             </t>
  </si>
  <si>
    <t xml:space="preserve">MÅ 2019-11-11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</si>
  <si>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Mötesmat 2019-11-11                </t>
  </si>
  <si>
    <t xml:space="preserve">MÅ 2019-09-25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</si>
  <si>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T1-INFO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</si>
  <si>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Ersättning T1 info stetoskop       </t>
  </si>
  <si>
    <t xml:space="preserve">5170  0090259                      </t>
  </si>
  <si>
    <t xml:space="preserve">ERS FUM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</si>
  <si>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FUM-genomgångmöte mat 29/11/19 </t>
  </si>
  <si>
    <t xml:space="preserve">ERS KIRA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</si>
  <si>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Ersättning KIRARollup Projektbidrag</t>
  </si>
  <si>
    <t xml:space="preserve">ERS T4-INFO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</si>
  <si>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Ersättning T4 info presentkort     </t>
  </si>
  <si>
    <t xml:space="preserve">Ers FUM-genomgångmöte Drycka 29/11 </t>
  </si>
  <si>
    <t xml:space="preserve">ERS INFOPUB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</si>
  <si>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Infopuben godis                </t>
  </si>
  <si>
    <t xml:space="preserve">415 85 02-7                        </t>
  </si>
  <si>
    <t xml:space="preserve">KLARNA BANK AB                     </t>
  </si>
  <si>
    <t xml:space="preserve">6509895479999969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</si>
  <si>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 tåg ToR alla andra             </t>
  </si>
  <si>
    <t xml:space="preserve">6499386989999964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</si>
  <si>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 tåg ToR olivia                 </t>
  </si>
  <si>
    <t xml:space="preserve">ERS TALPRES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</si>
  <si>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Ers Present till Talare - ledarskap</t>
  </si>
  <si>
    <t xml:space="preserve">BANK OF ALAND PLC                  </t>
  </si>
  <si>
    <t xml:space="preserve">SCOR/00015/CINV/00000000000000098658                                                                                                        URSPRUNGLIGT BELOPP M M: SEK                                                                                                                                                                                      </t>
  </si>
  <si>
    <t xml:space="preserve">SCOR/00014/CINV/00000000000000098659                                                                                                        URSPRUNGLIGT BELOPP M M: SEK                                                                                                                                                                                      </t>
  </si>
  <si>
    <t xml:space="preserve">ERS VALBERED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</si>
  <si>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Valberedning Årsmöte 2019      </t>
  </si>
  <si>
    <t xml:space="preserve">ERS FIKA 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</si>
  <si>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Fika Annika Tibell - ledarskap </t>
  </si>
  <si>
    <t xml:space="preserve">Ers Present till Talare - ATmässan </t>
  </si>
  <si>
    <t xml:space="preserve">ERS FRIMÄRKEN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</si>
  <si>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Frimärken AT-mässan ht19       </t>
  </si>
  <si>
    <t xml:space="preserve">ERS KUVERT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</si>
  <si>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kuvert  AT-mässan ht19         </t>
  </si>
  <si>
    <t xml:space="preserve">REGION GÄVLEBORG                   </t>
  </si>
  <si>
    <t xml:space="preserve">00013                              09432315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</si>
  <si>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 Blekinge                    </t>
  </si>
  <si>
    <t xml:space="preserve">NU-Sjukvården                      </t>
  </si>
  <si>
    <t xml:space="preserve">JÄMTLANDS LÄNS LANDSTING Region J  </t>
  </si>
  <si>
    <t xml:space="preserve">00011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</si>
  <si>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00006              77326757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</si>
  <si>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 43 45-1                          </t>
  </si>
  <si>
    <t xml:space="preserve">REGION VÄSTMANLAND                 </t>
  </si>
  <si>
    <t xml:space="preserve">00019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</si>
  <si>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 VÄSTERBOTTEN                </t>
  </si>
  <si>
    <t xml:space="preserve">00003                              01037928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</si>
  <si>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</si>
  <si>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70 66-9                          </t>
  </si>
  <si>
    <t xml:space="preserve">REGION KRONOBERG                   </t>
  </si>
  <si>
    <t xml:space="preserve">15 60 24-2                         </t>
  </si>
  <si>
    <t xml:space="preserve">   NLL                             </t>
  </si>
  <si>
    <t xml:space="preserve">00004               5464069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</si>
  <si>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132 24 55-5                        </t>
  </si>
  <si>
    <t xml:space="preserve">TIOHUNDRA AB                       </t>
  </si>
  <si>
    <t xml:space="preserve">80 01 61-2                         </t>
  </si>
  <si>
    <t xml:space="preserve">REGION UPPSALA                     </t>
  </si>
  <si>
    <t xml:space="preserve">00018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</si>
  <si>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00009              20915999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</si>
  <si>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Region Dalarna                     </t>
  </si>
  <si>
    <t xml:space="preserve">Ers barcelona ajoblanco            </t>
  </si>
  <si>
    <t xml:space="preserve">Ers barcelona la pepita            </t>
  </si>
  <si>
    <t xml:space="preserve">Ers barcelona Condis (1)           </t>
  </si>
  <si>
    <t xml:space="preserve">Namnskyltar till medlemmar för Maj </t>
  </si>
  <si>
    <t xml:space="preserve">UL-VIK presenter                   </t>
  </si>
  <si>
    <t xml:space="preserve">överlämningsmiddag mat             </t>
  </si>
  <si>
    <t xml:space="preserve">Mathem vatten UL-VIK               </t>
  </si>
  <si>
    <t xml:space="preserve">Vapiano mötesmat 190507            </t>
  </si>
  <si>
    <t xml:space="preserve">SWESEMJR Hemköp 4                  </t>
  </si>
  <si>
    <t xml:space="preserve">överlämningsmiddag vin             </t>
  </si>
  <si>
    <t xml:space="preserve">SWESEMJR Hemköp 3                  </t>
  </si>
  <si>
    <t xml:space="preserve">SWESEMJR Hemköp 2                  </t>
  </si>
  <si>
    <t xml:space="preserve">KIRA 190402 Blommor                </t>
  </si>
  <si>
    <t xml:space="preserve">KIRA 190402 FIKA                   </t>
  </si>
  <si>
    <t xml:space="preserve">SWESEMJR Hemköp 1                  </t>
  </si>
  <si>
    <t xml:space="preserve">SODEXO AB                          </t>
  </si>
  <si>
    <t xml:space="preserve">T4                                 </t>
  </si>
  <si>
    <t xml:space="preserve">T2                                 </t>
  </si>
  <si>
    <t xml:space="preserve">SIF                                </t>
  </si>
  <si>
    <t xml:space="preserve">Ers  Styrelsemöte 9/4              </t>
  </si>
  <si>
    <t xml:space="preserve">medtryck - styrelse jumpers        </t>
  </si>
  <si>
    <t xml:space="preserve">Kira - Fika 19/03/19               </t>
  </si>
  <si>
    <t xml:space="preserve">Kira - Blommor 19/03/19            </t>
  </si>
  <si>
    <t xml:space="preserve">ERS AT-MÄSSAN SODEXO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</si>
  <si>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AT-mässan Sodexo fakturan          </t>
  </si>
  <si>
    <t xml:space="preserve">ERS ULVSUNDA 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</si>
  <si>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Ersättning för Ulvsunda Fakturan   </t>
  </si>
  <si>
    <t xml:space="preserve">Namnskyltar VT19 mars              </t>
  </si>
  <si>
    <t xml:space="preserve">ERS T2-INFO FIKA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</si>
  <si>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Ersättning för T2-info Fika faktura</t>
  </si>
  <si>
    <t xml:space="preserve">ERS ÅRSMÖTES MATFAKT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</si>
  <si>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Ersättning för Årsmötes Matfakturan</t>
  </si>
  <si>
    <t xml:space="preserve">ERS MÖTESMAT 07/03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</si>
  <si>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Ersättning för Mötesmiddag 07/03   </t>
  </si>
  <si>
    <t xml:space="preserve">Ers T1-Info Stetoskop              </t>
  </si>
  <si>
    <t xml:space="preserve">ERS T2 INFO STETO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</si>
  <si>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T2 info stetoskop faktura          </t>
  </si>
  <si>
    <t>Ersättning Ulvsunda alko (arbetshel</t>
  </si>
  <si>
    <t xml:space="preserve">Föreläsning KirA 21/02 present     </t>
  </si>
  <si>
    <t xml:space="preserve">Ers T4-Info Presentkort            </t>
  </si>
  <si>
    <t xml:space="preserve">MedSM KTH Hall hyra                </t>
  </si>
  <si>
    <t xml:space="preserve">Ers Ordf Överlämningsmiddag        </t>
  </si>
  <si>
    <t xml:space="preserve">ERS FRIMÄRK AT-FAKT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</si>
  <si>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frimärken för AT-mässan FAKTUROR   </t>
  </si>
  <si>
    <t>Ersättning Ulvsunda Fika (arbetshel</t>
  </si>
  <si>
    <t xml:space="preserve">Föreläsning KirA 21/02 fika        </t>
  </si>
  <si>
    <t xml:space="preserve">KirA Suturworkshop fika 06/03      </t>
  </si>
  <si>
    <t xml:space="preserve">kurvert för AT-mässa FAKTUROR      </t>
  </si>
  <si>
    <t xml:space="preserve">REGION JÖNKÖPINGS LÄN              </t>
  </si>
  <si>
    <t xml:space="preserve">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</si>
  <si>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479 71 56-9                        </t>
  </si>
  <si>
    <t xml:space="preserve">MEDICINE STUDERANDES FÖRBUND (MSF) </t>
  </si>
  <si>
    <t xml:space="preserve">SLF Student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</si>
  <si>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6117  206773188                    </t>
  </si>
  <si>
    <t xml:space="preserve">Svenska Handelsbanken AB           </t>
  </si>
  <si>
    <t xml:space="preserve">KSSÖRÖVERLÄG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</si>
  <si>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Kassöröverlämning                  </t>
  </si>
  <si>
    <t xml:space="preserve">3204  0180087                      </t>
  </si>
  <si>
    <t xml:space="preserve">ÅRSMÖTE VICTORIA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</si>
  <si>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Blommor årsmötet                   </t>
  </si>
  <si>
    <t xml:space="preserve">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</si>
  <si>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</si>
  <si>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3HT2018                            09308906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</si>
  <si>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BankGiro</t>
  </si>
  <si>
    <t xml:space="preserve">SCOR/00014/CINV/00000000000000098659     </t>
  </si>
  <si>
    <t xml:space="preserve">SCOR/00015/CINV/00000000000000098658   </t>
  </si>
  <si>
    <t>Bankkontonummer</t>
  </si>
  <si>
    <t>AT Mässan HT18</t>
  </si>
  <si>
    <t>AT Mässan VT19</t>
  </si>
  <si>
    <t>AT Mässan HT19</t>
  </si>
  <si>
    <t>Medlemspeng - Ingen aktivitet</t>
  </si>
  <si>
    <t>TIOHUNDRA AB (Norrtälje Sjukhus)</t>
  </si>
  <si>
    <t>ja</t>
  </si>
  <si>
    <t>Summa per transaktion</t>
  </si>
  <si>
    <t xml:space="preserve">Betalningsunderlag </t>
  </si>
  <si>
    <t>"2019-10-13"</t>
  </si>
  <si>
    <t xml:space="preserve">90804641844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</si>
  <si>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90804556703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</si>
  <si>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90804560499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</si>
  <si>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90804641729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</si>
  <si>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90804641588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</si>
  <si>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90804641877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</si>
  <si>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5211 01 136 42                     </t>
  </si>
  <si>
    <t xml:space="preserve">ÖVERFÖRING                         </t>
  </si>
  <si>
    <t xml:space="preserve">ERS BLOMMOR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</si>
  <si>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90804641711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</si>
  <si>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90804651819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</si>
  <si>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FUMTAXI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</si>
  <si>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8217 23 2329 013                   </t>
  </si>
  <si>
    <t xml:space="preserve">3148 17 00782                      </t>
  </si>
  <si>
    <t xml:space="preserve">EGEN ÖVERFÖRING                    </t>
  </si>
  <si>
    <t xml:space="preserve">REKRYTBIDRAG HT18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</si>
  <si>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 Mässan</t>
  </si>
  <si>
    <t>Konto</t>
  </si>
  <si>
    <t>Näringidkare Inblandad</t>
  </si>
  <si>
    <t>Faktura 1</t>
  </si>
  <si>
    <t>Faktura 2</t>
  </si>
  <si>
    <t>Övrig information</t>
  </si>
  <si>
    <t xml:space="preserve">Betalades av kassören eftersom det ej fanns något internetbank access då, se kontoutdrag 1 </t>
  </si>
  <si>
    <t>Betalades av kassören eftersom det ej fanns något internetbank access då, se kontoutdrag 2</t>
  </si>
  <si>
    <t>Betalades av kassören eftersom det ej fanns något internetbank access då, se kontoutdrag 3</t>
  </si>
  <si>
    <t>Betalades av kassören eftersom det ej fanns något internetbank access då, se kontoutdrag 4</t>
  </si>
  <si>
    <t>Betalades av kassören eftersom det ej fanns något internetbank access då, se kontoutdrag 5</t>
  </si>
  <si>
    <t>Kvitto 11</t>
  </si>
  <si>
    <t>Kvitto 12</t>
  </si>
  <si>
    <t>Kvitto 13</t>
  </si>
  <si>
    <t>Kvitto 14</t>
  </si>
  <si>
    <t>Faktura 3</t>
  </si>
  <si>
    <t>Faktura 4</t>
  </si>
  <si>
    <t>Faktura 5</t>
  </si>
  <si>
    <t>Faktura 6</t>
  </si>
  <si>
    <t>Faktura 7</t>
  </si>
  <si>
    <t>Kvitto 15</t>
  </si>
  <si>
    <t>Kvitto 16</t>
  </si>
  <si>
    <t>Kvitto 17</t>
  </si>
  <si>
    <t>Kvitto 18</t>
  </si>
  <si>
    <t>Faktura 8</t>
  </si>
  <si>
    <t>Faktura 9</t>
  </si>
  <si>
    <t>Faktura 10</t>
  </si>
  <si>
    <t>Faktura 11</t>
  </si>
  <si>
    <t>Kvitto 19</t>
  </si>
  <si>
    <t>Kvitto 20</t>
  </si>
  <si>
    <t>Kvitto 21</t>
  </si>
  <si>
    <t>Kvitto 22</t>
  </si>
  <si>
    <t>Kvitto 23</t>
  </si>
  <si>
    <t>Kvitto 24</t>
  </si>
  <si>
    <t>Kvitto 25</t>
  </si>
  <si>
    <t>Kvitto 26</t>
  </si>
  <si>
    <t>Kvitto 27</t>
  </si>
  <si>
    <t>Kvitto 28</t>
  </si>
  <si>
    <t>Faktura 12</t>
  </si>
  <si>
    <t>Kvitto 29</t>
  </si>
  <si>
    <t>Kvitto 30</t>
  </si>
  <si>
    <t>Kvitto 31</t>
  </si>
  <si>
    <t>Kvitto 32</t>
  </si>
  <si>
    <t>Kvitto 33</t>
  </si>
  <si>
    <t>Kvitto 34</t>
  </si>
  <si>
    <t>Kvitto 35</t>
  </si>
  <si>
    <t>Kvitto 36</t>
  </si>
  <si>
    <t>Kvitto 37</t>
  </si>
  <si>
    <t>Kvitto 38</t>
  </si>
  <si>
    <t>Faktura 13</t>
  </si>
  <si>
    <t>Faktura 14</t>
  </si>
  <si>
    <t>Kvitto 39</t>
  </si>
  <si>
    <t>Kvitto 40</t>
  </si>
  <si>
    <t>Kvitto 41</t>
  </si>
  <si>
    <t>Kvitto 42</t>
  </si>
  <si>
    <t>Kvitto 43</t>
  </si>
  <si>
    <t>Kvitto 44</t>
  </si>
  <si>
    <t>Faktura 15</t>
  </si>
  <si>
    <t>Faktura 16</t>
  </si>
  <si>
    <t>Faktura 17</t>
  </si>
  <si>
    <t>Faktura 18</t>
  </si>
  <si>
    <t>Kvitto 45</t>
  </si>
  <si>
    <t>Faktura 19</t>
  </si>
  <si>
    <t>Faktura 20</t>
  </si>
  <si>
    <t>Faktura 21</t>
  </si>
  <si>
    <t>Faktura 22</t>
  </si>
  <si>
    <t>Faktura 23</t>
  </si>
  <si>
    <t>Faktura 24</t>
  </si>
  <si>
    <t>Faktura 25</t>
  </si>
  <si>
    <t>Faktura 26</t>
  </si>
  <si>
    <t>Kvitto 46</t>
  </si>
  <si>
    <t>Kvitto 47</t>
  </si>
  <si>
    <t>Kvitto 48</t>
  </si>
  <si>
    <t>Kvitto 49</t>
  </si>
  <si>
    <t>Kvitto 50</t>
  </si>
  <si>
    <t>Kvitto 51</t>
  </si>
  <si>
    <t>Kvitto 52</t>
  </si>
  <si>
    <t>Kvitto 53</t>
  </si>
  <si>
    <t>Kvitto 54</t>
  </si>
  <si>
    <t>Kvitto 55</t>
  </si>
  <si>
    <t>Kvitto 56</t>
  </si>
  <si>
    <t>Kvitto 57</t>
  </si>
  <si>
    <t>Kvitto 58</t>
  </si>
  <si>
    <t xml:space="preserve">ERS ATMÄSSAN SODEXO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</si>
  <si>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ATmässan Sodexo fakturan          </t>
  </si>
  <si>
    <t xml:space="preserve">ERS T2INFO FIKA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</si>
  <si>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Ersättning för T2info Fika faktura</t>
  </si>
  <si>
    <t xml:space="preserve">T1INFO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</si>
  <si>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T1Info Stetoskop              </t>
  </si>
  <si>
    <t xml:space="preserve">T4INFO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</si>
  <si>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T4Info Presentkort            </t>
  </si>
  <si>
    <t xml:space="preserve">ERS FRIMÄRK ATFAKT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</si>
  <si>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frimärken för ATmässan FAKTUROR   </t>
  </si>
  <si>
    <t xml:space="preserve">ERS KURVERT ATFAKT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</si>
  <si>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kurvert för ATmässa FAKTUROR      </t>
  </si>
  <si>
    <t xml:space="preserve">medtryck  styrelse jumpers        </t>
  </si>
  <si>
    <t xml:space="preserve">KIRA  FIKA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</si>
  <si>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Kira  Fika 19/03/19               </t>
  </si>
  <si>
    <t xml:space="preserve">Kira  Blommor 19/03/19            </t>
  </si>
  <si>
    <t xml:space="preserve">ULVIK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</si>
  <si>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ULVIK presenter                   </t>
  </si>
  <si>
    <t xml:space="preserve">Mathem vatten ULVIK               </t>
  </si>
  <si>
    <t xml:space="preserve">Ers Fika Annika Tibell  ledarskap </t>
  </si>
  <si>
    <t xml:space="preserve">Ers Present till Talare  ATmässan </t>
  </si>
  <si>
    <t xml:space="preserve">Ers Frimärken ATmässan ht19       </t>
  </si>
  <si>
    <t xml:space="preserve">Ers kuvert  ATmässan ht19         </t>
  </si>
  <si>
    <t>Ers Present till Talare  ledarskap</t>
  </si>
  <si>
    <t xml:space="preserve">415 85 027                        </t>
  </si>
  <si>
    <t xml:space="preserve">ERS T1INFO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</si>
  <si>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FUMgenomgångmöte mat 29/11/19 </t>
  </si>
  <si>
    <t xml:space="preserve">ERS T4INFO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</si>
  <si>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FUMgenomgångmöte Drycka 29/11 </t>
  </si>
  <si>
    <t xml:space="preserve">MÅ 20191111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</si>
  <si>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Mötesmat 20191111                </t>
  </si>
  <si>
    <t xml:space="preserve">MÅ 20190925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</si>
  <si>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Mötesmat 20190925            </t>
  </si>
  <si>
    <t xml:space="preserve">485 40 033                        </t>
  </si>
  <si>
    <t>Region Jönköping</t>
  </si>
  <si>
    <t>Karolinska ishockey tilldelas följande projektbidragsstöd för:</t>
  </si>
  <si>
    <t>Global Health Night tilldelas följande projektbidragsstöd för:</t>
  </si>
  <si>
    <t>Rekryteringbidrag</t>
  </si>
  <si>
    <t>Medsm hallhyra</t>
  </si>
  <si>
    <t>Fullmäktige Transport</t>
  </si>
  <si>
    <t>Sanofi</t>
  </si>
  <si>
    <t>T1 Info Fika</t>
  </si>
  <si>
    <t>T4 Info Fika</t>
  </si>
  <si>
    <t>Wraps Till UL-Vik föreläsningen 3</t>
  </si>
  <si>
    <t>Wraps Till UL-Vik föreläsningen 2</t>
  </si>
  <si>
    <t>Wraps Till UL-Vik föreläsningen 1</t>
  </si>
  <si>
    <t xml:space="preserve">Kaffe  Ledaskapsföreläsning  - Annika tibell         </t>
  </si>
  <si>
    <t xml:space="preserve">Kaffe  Ledaskapsföreläsning - Heidi Stensmyren              </t>
  </si>
  <si>
    <t>ATmässan Sodexo fakturan  HT19</t>
  </si>
  <si>
    <t>Bankanteckning</t>
  </si>
  <si>
    <t xml:space="preserve">Ers Tyder allitd på en ersättning för kostand gjort till någon annan som betalt kostnaden och sedan lämnat i underlag </t>
  </si>
  <si>
    <t xml:space="preserve">T1 INFO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</si>
  <si>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Ers T1 Info Stetoskop              </t>
  </si>
  <si>
    <t xml:space="preserve">Egentligen en faktura som ersatts. Se även kontoutdrag 6 </t>
  </si>
  <si>
    <t>Betalades av kassören eftersom det ej fanns något internetbank access då, se kontoutdrag 7</t>
  </si>
  <si>
    <t xml:space="preserve">T1        </t>
  </si>
  <si>
    <t>Påminnelse Skickat</t>
  </si>
  <si>
    <t xml:space="preserve">Påminnelse Skickat </t>
  </si>
  <si>
    <t>2018-01-31 till 2019-01-30</t>
  </si>
  <si>
    <t>2019-01-31 till 2020-01-30</t>
  </si>
  <si>
    <t>AT-mässan</t>
  </si>
  <si>
    <t>Bidrag</t>
  </si>
  <si>
    <t>Övriga intäkter</t>
  </si>
  <si>
    <t>Rörliga kostnader</t>
  </si>
  <si>
    <t>Styrelsens arbete</t>
  </si>
  <si>
    <t>Tillgångar</t>
  </si>
  <si>
    <t>Eget kapital</t>
  </si>
  <si>
    <t>Omsättningastillgångar</t>
  </si>
  <si>
    <t>Årets resultat</t>
  </si>
  <si>
    <t>Fodringar</t>
  </si>
  <si>
    <t>Ingående eget kapital 19-01-30</t>
  </si>
  <si>
    <t xml:space="preserve">5226  0159877                      </t>
  </si>
  <si>
    <t xml:space="preserve">ERS KIRA PB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</si>
  <si>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KIRA Projektbidrag HT19 Suturdynor </t>
  </si>
  <si>
    <t xml:space="preserve">239-2405                           </t>
  </si>
  <si>
    <t xml:space="preserve">GYMNASTIK OCH IDROTTSHÖGSKOLAN GIH </t>
  </si>
  <si>
    <t xml:space="preserve">ordernummer 8003423, Faktura nummer 33003380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</si>
  <si>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MedSM hallar på GIH                </t>
  </si>
  <si>
    <t xml:space="preserve">5519-9533                          </t>
  </si>
  <si>
    <t xml:space="preserve">LOOPIA AB                          </t>
  </si>
  <si>
    <t xml:space="preserve">608415196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</si>
  <si>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LoopiaDNS domänadministration      </t>
  </si>
  <si>
    <t>Kvitto 59</t>
  </si>
  <si>
    <t>Faktura 27</t>
  </si>
  <si>
    <t>Faktura 28</t>
  </si>
  <si>
    <t>Föreslagen Budget för verksamhetsår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</si>
</sst>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.00\ &quot;kr&quot;"/>
    <numFmt numFmtId="165" formatCode="#,##0.00\ _k_r"/>
    <numFmt numFmtId="167" formatCode="_-* #,##0.00\ [$kr-41D]_-;\-* #,##0.00\ [$kr-41D]_-;_-* &quot;-&quot;??\ [$kr-41D]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URWPalladioL-Roma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8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theme="1"/>
      <name val="Arial"/>
      <family val="2"/>
    </font>
    <font>
      <b/>
      <i/>
      <sz val="18"/>
      <color theme="1"/>
      <name val="Calibri"/>
      <family val="2"/>
      <scheme val="minor"/>
    </font>
    <font>
      <b/>
      <i/>
      <sz val="18"/>
      <color rgb="FFFA7D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" fillId="6" borderId="4" applyNumberFormat="0" applyFont="0" applyAlignment="0" applyProtection="0"/>
    <xf numFmtId="44" fontId="1" fillId="0" borderId="0" applyFont="0" applyFill="0" applyBorder="0" applyAlignment="0" applyProtection="0"/>
    <xf numFmtId="0" fontId="28" fillId="0" borderId="0"/>
  </cellStyleXfs>
  <cellXfs count="121">
    <xf numFmtId="0" fontId="0" fillId="0" borderId="0" xfId="0"/>
    <xf numFmtId="14" fontId="0" fillId="0" borderId="0" xfId="0" applyNumberFormat="1"/>
    <xf numFmtId="44" fontId="0" fillId="0" borderId="0" xfId="0" applyNumberFormat="1"/>
    <xf numFmtId="0" fontId="5" fillId="3" borderId="0" xfId="3" applyFont="1" applyFill="1"/>
    <xf numFmtId="0" fontId="3" fillId="3" borderId="0" xfId="3" applyFont="1" applyFill="1"/>
    <xf numFmtId="0" fontId="1" fillId="3" borderId="0" xfId="3" applyFill="1"/>
    <xf numFmtId="0" fontId="1" fillId="0" borderId="0" xfId="3"/>
    <xf numFmtId="0" fontId="3" fillId="0" borderId="0" xfId="3" applyFont="1"/>
    <xf numFmtId="3" fontId="1" fillId="0" borderId="0" xfId="3" applyNumberFormat="1"/>
    <xf numFmtId="3" fontId="3" fillId="0" borderId="0" xfId="3" applyNumberFormat="1" applyFont="1"/>
    <xf numFmtId="0" fontId="6" fillId="0" borderId="0" xfId="0" applyFont="1"/>
    <xf numFmtId="14" fontId="0" fillId="0" borderId="0" xfId="0" quotePrefix="1" applyNumberFormat="1"/>
    <xf numFmtId="165" fontId="0" fillId="0" borderId="0" xfId="0" applyNumberFormat="1"/>
    <xf numFmtId="9" fontId="0" fillId="0" borderId="0" xfId="4" applyFont="1"/>
    <xf numFmtId="0" fontId="0" fillId="0" borderId="0" xfId="0" applyFont="1" applyBorder="1"/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5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right" vertical="top" wrapText="1"/>
    </xf>
    <xf numFmtId="0" fontId="0" fillId="0" borderId="3" xfId="0" applyFont="1" applyBorder="1"/>
    <xf numFmtId="0" fontId="9" fillId="4" borderId="3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top" wrapText="1"/>
    </xf>
    <xf numFmtId="3" fontId="0" fillId="0" borderId="0" xfId="0" applyNumberFormat="1"/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5"/>
    </xf>
    <xf numFmtId="0" fontId="15" fillId="0" borderId="0" xfId="0" applyFont="1"/>
    <xf numFmtId="6" fontId="0" fillId="0" borderId="0" xfId="0" applyNumberFormat="1"/>
    <xf numFmtId="164" fontId="0" fillId="0" borderId="0" xfId="0" applyNumberFormat="1"/>
    <xf numFmtId="0" fontId="10" fillId="5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1" fillId="6" borderId="4" xfId="5"/>
    <xf numFmtId="0" fontId="18" fillId="0" borderId="0" xfId="0" applyFont="1" applyAlignment="1">
      <alignment vertical="center"/>
    </xf>
    <xf numFmtId="0" fontId="19" fillId="0" borderId="0" xfId="0" applyFont="1"/>
    <xf numFmtId="0" fontId="1" fillId="6" borderId="0" xfId="5" applyBorder="1"/>
    <xf numFmtId="0" fontId="1" fillId="0" borderId="4" xfId="3" applyBorder="1"/>
    <xf numFmtId="0" fontId="1" fillId="0" borderId="0" xfId="3" applyBorder="1"/>
    <xf numFmtId="0" fontId="1" fillId="6" borderId="4" xfId="5" applyBorder="1"/>
    <xf numFmtId="0" fontId="0" fillId="0" borderId="0" xfId="0" applyBorder="1"/>
    <xf numFmtId="0" fontId="4" fillId="0" borderId="0" xfId="3" applyFont="1"/>
    <xf numFmtId="0" fontId="4" fillId="6" borderId="0" xfId="5" applyFont="1" applyBorder="1"/>
    <xf numFmtId="0" fontId="4" fillId="0" borderId="0" xfId="3" applyFont="1" applyBorder="1"/>
    <xf numFmtId="0" fontId="4" fillId="0" borderId="4" xfId="3" applyFont="1" applyBorder="1"/>
    <xf numFmtId="0" fontId="4" fillId="0" borderId="4" xfId="0" applyFont="1" applyBorder="1"/>
    <xf numFmtId="14" fontId="4" fillId="0" borderId="0" xfId="0" applyNumberFormat="1" applyFont="1"/>
    <xf numFmtId="0" fontId="4" fillId="0" borderId="0" xfId="0" applyFont="1"/>
    <xf numFmtId="0" fontId="22" fillId="0" borderId="0" xfId="3" applyFont="1" applyAlignment="1">
      <alignment horizontal="center"/>
    </xf>
    <xf numFmtId="0" fontId="0" fillId="0" borderId="3" xfId="0" applyBorder="1"/>
    <xf numFmtId="0" fontId="20" fillId="0" borderId="5" xfId="3" applyFont="1" applyBorder="1"/>
    <xf numFmtId="0" fontId="20" fillId="0" borderId="5" xfId="0" applyFont="1" applyBorder="1"/>
    <xf numFmtId="0" fontId="21" fillId="2" borderId="6" xfId="1" applyFont="1" applyBorder="1"/>
    <xf numFmtId="0" fontId="7" fillId="0" borderId="3" xfId="3" applyFont="1" applyBorder="1" applyAlignment="1">
      <alignment wrapText="1"/>
    </xf>
    <xf numFmtId="0" fontId="20" fillId="0" borderId="10" xfId="3" applyFont="1" applyBorder="1"/>
    <xf numFmtId="165" fontId="20" fillId="0" borderId="11" xfId="3" applyNumberFormat="1" applyFont="1" applyBorder="1"/>
    <xf numFmtId="0" fontId="20" fillId="0" borderId="11" xfId="3" applyFont="1" applyBorder="1"/>
    <xf numFmtId="0" fontId="20" fillId="0" borderId="12" xfId="3" applyFont="1" applyBorder="1"/>
    <xf numFmtId="0" fontId="22" fillId="0" borderId="13" xfId="3" applyFont="1" applyBorder="1" applyAlignment="1">
      <alignment horizontal="center"/>
    </xf>
    <xf numFmtId="0" fontId="22" fillId="0" borderId="14" xfId="3" applyFont="1" applyBorder="1" applyAlignment="1">
      <alignment horizontal="center"/>
    </xf>
    <xf numFmtId="0" fontId="22" fillId="0" borderId="15" xfId="3" applyFont="1" applyBorder="1" applyAlignment="1">
      <alignment horizontal="center"/>
    </xf>
    <xf numFmtId="0" fontId="1" fillId="6" borderId="4" xfId="5" applyFont="1" applyBorder="1"/>
    <xf numFmtId="0" fontId="3" fillId="0" borderId="0" xfId="0" applyFont="1"/>
    <xf numFmtId="0" fontId="0" fillId="0" borderId="0" xfId="0" applyFont="1"/>
    <xf numFmtId="0" fontId="1" fillId="0" borderId="0" xfId="3" applyFont="1"/>
    <xf numFmtId="0" fontId="9" fillId="5" borderId="2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left" vertical="top" wrapText="1"/>
    </xf>
    <xf numFmtId="0" fontId="24" fillId="5" borderId="2" xfId="0" applyFont="1" applyFill="1" applyBorder="1" applyAlignment="1">
      <alignment horizontal="left" vertical="top" wrapText="1"/>
    </xf>
    <xf numFmtId="0" fontId="3" fillId="0" borderId="0" xfId="0" applyFont="1" applyBorder="1"/>
    <xf numFmtId="0" fontId="1" fillId="0" borderId="2" xfId="3" applyBorder="1"/>
    <xf numFmtId="0" fontId="0" fillId="0" borderId="2" xfId="0" applyFont="1" applyBorder="1"/>
    <xf numFmtId="164" fontId="9" fillId="5" borderId="2" xfId="0" applyNumberFormat="1" applyFont="1" applyFill="1" applyBorder="1" applyAlignment="1">
      <alignment horizontal="center" vertical="top" wrapText="1"/>
    </xf>
    <xf numFmtId="164" fontId="10" fillId="5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/>
    </xf>
    <xf numFmtId="164" fontId="9" fillId="4" borderId="3" xfId="0" applyNumberFormat="1" applyFont="1" applyFill="1" applyBorder="1" applyAlignment="1">
      <alignment horizontal="center" vertical="top" wrapText="1"/>
    </xf>
    <xf numFmtId="164" fontId="9" fillId="5" borderId="2" xfId="6" applyNumberFormat="1" applyFont="1" applyFill="1" applyBorder="1" applyAlignment="1">
      <alignment horizontal="center" vertical="top" wrapText="1"/>
    </xf>
    <xf numFmtId="164" fontId="10" fillId="5" borderId="2" xfId="6" applyNumberFormat="1" applyFont="1" applyFill="1" applyBorder="1" applyAlignment="1">
      <alignment horizontal="center" vertical="top" wrapText="1"/>
    </xf>
    <xf numFmtId="164" fontId="24" fillId="5" borderId="2" xfId="0" applyNumberFormat="1" applyFont="1" applyFill="1" applyBorder="1" applyAlignment="1">
      <alignment horizontal="center" vertical="top" wrapText="1"/>
    </xf>
    <xf numFmtId="164" fontId="25" fillId="0" borderId="2" xfId="3" applyNumberFormat="1" applyFont="1" applyBorder="1" applyAlignment="1">
      <alignment horizontal="center"/>
    </xf>
    <xf numFmtId="0" fontId="26" fillId="4" borderId="2" xfId="3" applyFont="1" applyFill="1" applyBorder="1"/>
    <xf numFmtId="0" fontId="25" fillId="0" borderId="2" xfId="3" applyFont="1" applyBorder="1"/>
    <xf numFmtId="164" fontId="24" fillId="5" borderId="2" xfId="6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7" fillId="0" borderId="0" xfId="0" applyFont="1"/>
    <xf numFmtId="0" fontId="29" fillId="0" borderId="0" xfId="7" applyFont="1"/>
    <xf numFmtId="0" fontId="32" fillId="0" borderId="0" xfId="7" applyFont="1"/>
    <xf numFmtId="0" fontId="31" fillId="0" borderId="0" xfId="7" applyFont="1"/>
    <xf numFmtId="0" fontId="30" fillId="0" borderId="0" xfId="7" applyFont="1"/>
    <xf numFmtId="3" fontId="32" fillId="0" borderId="0" xfId="7" applyNumberFormat="1" applyFont="1"/>
    <xf numFmtId="0" fontId="24" fillId="5" borderId="2" xfId="0" applyFont="1" applyFill="1" applyBorder="1" applyAlignment="1">
      <alignment horizontal="left" vertical="top" wrapText="1"/>
    </xf>
    <xf numFmtId="14" fontId="0" fillId="0" borderId="4" xfId="0" applyNumberFormat="1" applyBorder="1"/>
    <xf numFmtId="0" fontId="0" fillId="0" borderId="4" xfId="0" applyBorder="1"/>
    <xf numFmtId="164" fontId="0" fillId="0" borderId="0" xfId="0" applyNumberFormat="1" applyFont="1" applyBorder="1"/>
    <xf numFmtId="0" fontId="7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  <xf numFmtId="0" fontId="7" fillId="0" borderId="9" xfId="3" applyFont="1" applyBorder="1" applyAlignment="1">
      <alignment horizontal="center" wrapText="1"/>
    </xf>
    <xf numFmtId="0" fontId="10" fillId="5" borderId="2" xfId="0" applyFont="1" applyFill="1" applyBorder="1" applyAlignment="1">
      <alignment horizontal="left" vertical="top" wrapText="1"/>
    </xf>
    <xf numFmtId="0" fontId="24" fillId="5" borderId="2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164" fontId="3" fillId="0" borderId="0" xfId="0" applyNumberFormat="1" applyFont="1"/>
    <xf numFmtId="167" fontId="3" fillId="0" borderId="0" xfId="0" applyNumberFormat="1" applyFont="1"/>
    <xf numFmtId="167" fontId="9" fillId="4" borderId="2" xfId="0" applyNumberFormat="1" applyFont="1" applyFill="1" applyBorder="1" applyAlignment="1">
      <alignment horizontal="left" vertical="top" wrapText="1"/>
    </xf>
    <xf numFmtId="0" fontId="27" fillId="3" borderId="0" xfId="0" applyFont="1" applyFill="1"/>
    <xf numFmtId="0" fontId="4" fillId="3" borderId="0" xfId="0" applyFont="1" applyFill="1"/>
    <xf numFmtId="167" fontId="4" fillId="0" borderId="0" xfId="0" applyNumberFormat="1" applyFont="1"/>
    <xf numFmtId="0" fontId="33" fillId="0" borderId="0" xfId="0" applyFont="1"/>
    <xf numFmtId="167" fontId="9" fillId="0" borderId="0" xfId="0" applyNumberFormat="1" applyFont="1"/>
    <xf numFmtId="167" fontId="4" fillId="0" borderId="0" xfId="0" applyNumberFormat="1" applyFont="1" applyBorder="1"/>
    <xf numFmtId="167" fontId="4" fillId="3" borderId="0" xfId="0" applyNumberFormat="1" applyFont="1" applyFill="1"/>
    <xf numFmtId="167" fontId="33" fillId="3" borderId="0" xfId="0" applyNumberFormat="1" applyFont="1" applyFill="1"/>
    <xf numFmtId="167" fontId="4" fillId="0" borderId="0" xfId="0" applyNumberFormat="1" applyFont="1" applyAlignment="1">
      <alignment horizontal="left"/>
    </xf>
  </cellXfs>
  <cellStyles count="8">
    <cellStyle name="Anteckning" xfId="5" builtinId="10"/>
    <cellStyle name="Beräkning" xfId="1" builtinId="22"/>
    <cellStyle name="Normal" xfId="0" builtinId="0"/>
    <cellStyle name="Normal 2" xfId="3" xr:uid="{1644EB4F-205E-48C9-AAD4-C26C0999D9CE}"/>
    <cellStyle name="Normal 3" xfId="2" xr:uid="{44DA7522-352D-4192-93E5-676983397132}"/>
    <cellStyle name="Normal 4" xfId="7" xr:uid="{98A2D251-F5FF-4A91-B0FA-4477DAAB8063}"/>
    <cellStyle name="Procent" xfId="4" builtinId="5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199A3-031B-4EBA-A2CA-63A72DA2EDA6}">
  <dimension ref="A1:M61"/>
  <sheetViews>
    <sheetView zoomScale="60" zoomScaleNormal="60" workbookViewId="0">
      <selection sqref="A1:I1"/>
    </sheetView>
  </sheetViews>
  <sheetFormatPr defaultRowHeight="15"/>
  <cols>
    <col min="1" max="1" width="35.42578125" bestFit="1" customWidth="1"/>
    <col min="2" max="2" width="13.140625" style="12" bestFit="1" customWidth="1"/>
    <col min="3" max="3" width="28.7109375" bestFit="1" customWidth="1"/>
    <col min="4" max="4" width="39" bestFit="1" customWidth="1"/>
    <col min="5" max="5" width="52.7109375" customWidth="1"/>
    <col min="6" max="6" width="50.7109375" customWidth="1"/>
    <col min="7" max="7" width="23" bestFit="1" customWidth="1"/>
    <col min="8" max="8" width="30.85546875" bestFit="1" customWidth="1"/>
    <col min="9" max="9" width="17" bestFit="1" customWidth="1"/>
    <col min="11" max="11" width="13.85546875" bestFit="1" customWidth="1"/>
    <col min="12" max="12" width="14" bestFit="1" customWidth="1"/>
  </cols>
  <sheetData>
    <row r="1" spans="1:13" s="57" customFormat="1" ht="21">
      <c r="A1" s="101" t="s">
        <v>0</v>
      </c>
      <c r="B1" s="102"/>
      <c r="C1" s="102"/>
      <c r="D1" s="102"/>
      <c r="E1" s="102"/>
      <c r="F1" s="102"/>
      <c r="G1" s="102"/>
      <c r="H1" s="102"/>
      <c r="I1" s="103"/>
      <c r="J1" s="61"/>
      <c r="K1" s="61"/>
      <c r="L1" s="61"/>
    </row>
    <row r="2" spans="1:13" s="59" customFormat="1" ht="24" thickBot="1">
      <c r="A2" s="62" t="s">
        <v>28</v>
      </c>
      <c r="B2" s="63" t="s">
        <v>1</v>
      </c>
      <c r="C2" s="64" t="s">
        <v>3</v>
      </c>
      <c r="D2" s="64" t="s">
        <v>6</v>
      </c>
      <c r="E2" s="64" t="s">
        <v>76</v>
      </c>
      <c r="F2" s="64" t="s">
        <v>31</v>
      </c>
      <c r="G2" s="64" t="s">
        <v>4</v>
      </c>
      <c r="H2" s="64" t="s">
        <v>320</v>
      </c>
      <c r="I2" s="65" t="s">
        <v>5</v>
      </c>
      <c r="K2" s="58"/>
      <c r="L2" s="58"/>
      <c r="M2" s="60"/>
    </row>
    <row r="3" spans="1:13" ht="15.75">
      <c r="A3" s="54">
        <v>43496</v>
      </c>
      <c r="B3" s="55">
        <v>5000</v>
      </c>
      <c r="C3" s="55" t="s">
        <v>321</v>
      </c>
      <c r="D3" s="55" t="s">
        <v>2</v>
      </c>
      <c r="E3" s="55" t="s">
        <v>317</v>
      </c>
      <c r="F3" s="55" t="s">
        <v>229</v>
      </c>
      <c r="G3" s="55" t="s">
        <v>316</v>
      </c>
      <c r="H3" s="55" t="s">
        <v>119</v>
      </c>
      <c r="I3" s="55" t="s">
        <v>346</v>
      </c>
    </row>
    <row r="4" spans="1:13" ht="15.75">
      <c r="A4" s="54">
        <v>43497</v>
      </c>
      <c r="B4" s="55">
        <v>5000</v>
      </c>
      <c r="C4" s="55" t="s">
        <v>321</v>
      </c>
      <c r="D4" s="55" t="s">
        <v>2</v>
      </c>
      <c r="E4" s="55" t="s">
        <v>317</v>
      </c>
      <c r="F4" s="55" t="s">
        <v>253</v>
      </c>
      <c r="G4" s="55" t="s">
        <v>315</v>
      </c>
      <c r="H4" s="55" t="s">
        <v>119</v>
      </c>
      <c r="I4" s="55" t="s">
        <v>346</v>
      </c>
    </row>
    <row r="5" spans="1:13" ht="15.75">
      <c r="A5" s="54">
        <v>43500</v>
      </c>
      <c r="B5" s="55">
        <v>5000</v>
      </c>
      <c r="C5" s="55" t="s">
        <v>321</v>
      </c>
      <c r="D5" s="55" t="s">
        <v>2</v>
      </c>
      <c r="E5" s="55" t="s">
        <v>317</v>
      </c>
      <c r="F5" s="55" t="s">
        <v>250</v>
      </c>
      <c r="G5" s="55" t="s">
        <v>314</v>
      </c>
      <c r="H5" s="55" t="s">
        <v>249</v>
      </c>
      <c r="I5" s="55" t="s">
        <v>346</v>
      </c>
    </row>
    <row r="6" spans="1:13" ht="15.75">
      <c r="A6" s="54">
        <v>43522</v>
      </c>
      <c r="B6" s="55">
        <v>45960</v>
      </c>
      <c r="C6" s="55" t="s">
        <v>324</v>
      </c>
      <c r="D6" s="55" t="s">
        <v>29</v>
      </c>
      <c r="E6" s="55" t="s">
        <v>317</v>
      </c>
      <c r="F6" s="55" t="s">
        <v>305</v>
      </c>
      <c r="G6" s="55" t="s">
        <v>306</v>
      </c>
      <c r="H6" s="55" t="s">
        <v>304</v>
      </c>
      <c r="I6" s="55" t="s">
        <v>466</v>
      </c>
    </row>
    <row r="7" spans="1:13" ht="15.75">
      <c r="A7" s="54">
        <v>43523</v>
      </c>
      <c r="B7" s="55">
        <v>5000</v>
      </c>
      <c r="C7" s="55" t="s">
        <v>321</v>
      </c>
      <c r="D7" s="55" t="s">
        <v>2</v>
      </c>
      <c r="E7" s="55" t="s">
        <v>317</v>
      </c>
      <c r="F7" s="55" t="s">
        <v>125</v>
      </c>
      <c r="G7" s="55" t="s">
        <v>303</v>
      </c>
      <c r="H7" s="55" t="s">
        <v>124</v>
      </c>
      <c r="I7" s="55" t="s">
        <v>346</v>
      </c>
    </row>
    <row r="8" spans="1:13" ht="15.75">
      <c r="A8" s="54">
        <v>43557</v>
      </c>
      <c r="B8" s="55">
        <v>5000</v>
      </c>
      <c r="C8" s="55" t="s">
        <v>322</v>
      </c>
      <c r="D8" s="55" t="s">
        <v>2</v>
      </c>
      <c r="E8" s="55" t="s">
        <v>317</v>
      </c>
      <c r="F8" s="55" t="s">
        <v>253</v>
      </c>
      <c r="G8" s="55" t="s">
        <v>166</v>
      </c>
      <c r="H8" s="55" t="s">
        <v>119</v>
      </c>
      <c r="I8" s="55" t="s">
        <v>346</v>
      </c>
    </row>
    <row r="9" spans="1:13" ht="15.75">
      <c r="A9" s="54">
        <v>43560</v>
      </c>
      <c r="B9" s="55">
        <v>5000</v>
      </c>
      <c r="C9" s="55" t="s">
        <v>322</v>
      </c>
      <c r="D9" s="55" t="s">
        <v>2</v>
      </c>
      <c r="E9" s="55" t="s">
        <v>317</v>
      </c>
      <c r="F9" s="55" t="s">
        <v>245</v>
      </c>
      <c r="G9" s="55" t="s">
        <v>164</v>
      </c>
      <c r="H9" s="55" t="s">
        <v>244</v>
      </c>
      <c r="I9" s="55" t="s">
        <v>346</v>
      </c>
    </row>
    <row r="10" spans="1:13" ht="15.75">
      <c r="A10" s="54">
        <v>43560</v>
      </c>
      <c r="B10" s="55">
        <v>5000</v>
      </c>
      <c r="C10" s="55" t="s">
        <v>322</v>
      </c>
      <c r="D10" s="55" t="s">
        <v>2</v>
      </c>
      <c r="E10" s="55" t="s">
        <v>317</v>
      </c>
      <c r="F10" s="55" t="s">
        <v>243</v>
      </c>
      <c r="G10" s="55" t="s">
        <v>165</v>
      </c>
      <c r="H10" s="55" t="s">
        <v>242</v>
      </c>
      <c r="I10" s="55" t="s">
        <v>346</v>
      </c>
    </row>
    <row r="11" spans="1:13" ht="15.75">
      <c r="A11" s="54">
        <v>43563</v>
      </c>
      <c r="B11" s="55">
        <v>5000</v>
      </c>
      <c r="C11" s="55" t="s">
        <v>322</v>
      </c>
      <c r="D11" s="55" t="s">
        <v>2</v>
      </c>
      <c r="E11" s="55" t="s">
        <v>317</v>
      </c>
      <c r="F11" s="55" t="s">
        <v>239</v>
      </c>
      <c r="G11" s="55" t="s">
        <v>161</v>
      </c>
      <c r="H11" s="55" t="s">
        <v>119</v>
      </c>
      <c r="I11" s="55" t="s">
        <v>346</v>
      </c>
    </row>
    <row r="12" spans="1:13" ht="15.75">
      <c r="A12" s="54">
        <v>43563</v>
      </c>
      <c r="B12" s="55">
        <v>5000</v>
      </c>
      <c r="C12" s="55" t="s">
        <v>322</v>
      </c>
      <c r="D12" s="55" t="s">
        <v>2</v>
      </c>
      <c r="E12" s="55" t="s">
        <v>317</v>
      </c>
      <c r="F12" s="55" t="s">
        <v>250</v>
      </c>
      <c r="G12" s="55" t="s">
        <v>162</v>
      </c>
      <c r="H12" s="55" t="s">
        <v>249</v>
      </c>
      <c r="I12" s="55" t="s">
        <v>346</v>
      </c>
    </row>
    <row r="13" spans="1:13" ht="15.75">
      <c r="A13" s="54">
        <v>43563</v>
      </c>
      <c r="B13" s="55">
        <v>5000</v>
      </c>
      <c r="C13" s="55" t="s">
        <v>322</v>
      </c>
      <c r="D13" s="55" t="s">
        <v>2</v>
      </c>
      <c r="E13" s="55" t="s">
        <v>317</v>
      </c>
      <c r="F13" s="55" t="s">
        <v>237</v>
      </c>
      <c r="G13" s="55" t="s">
        <v>163</v>
      </c>
      <c r="H13" s="55" t="s">
        <v>236</v>
      </c>
      <c r="I13" s="55" t="s">
        <v>346</v>
      </c>
    </row>
    <row r="14" spans="1:13" ht="15.75">
      <c r="A14" s="54">
        <v>43564</v>
      </c>
      <c r="B14" s="55">
        <v>5000</v>
      </c>
      <c r="C14" s="55" t="s">
        <v>322</v>
      </c>
      <c r="D14" s="55" t="s">
        <v>2</v>
      </c>
      <c r="E14" s="55" t="s">
        <v>317</v>
      </c>
      <c r="F14" s="55" t="s">
        <v>302</v>
      </c>
      <c r="G14" s="55" t="s">
        <v>157</v>
      </c>
      <c r="H14" s="55" t="s">
        <v>119</v>
      </c>
      <c r="I14" s="55" t="s">
        <v>346</v>
      </c>
    </row>
    <row r="15" spans="1:13" ht="15.75">
      <c r="A15" s="54">
        <v>43564</v>
      </c>
      <c r="B15" s="55">
        <v>5000</v>
      </c>
      <c r="C15" s="55" t="s">
        <v>322</v>
      </c>
      <c r="D15" s="55" t="s">
        <v>2</v>
      </c>
      <c r="E15" s="55" t="s">
        <v>317</v>
      </c>
      <c r="F15" s="55" t="s">
        <v>229</v>
      </c>
      <c r="G15" s="55" t="s">
        <v>158</v>
      </c>
      <c r="H15" s="55" t="s">
        <v>119</v>
      </c>
      <c r="I15" s="55" t="s">
        <v>346</v>
      </c>
    </row>
    <row r="16" spans="1:13" ht="15.75">
      <c r="A16" s="54">
        <v>43564</v>
      </c>
      <c r="B16" s="55">
        <v>5000</v>
      </c>
      <c r="C16" s="55" t="s">
        <v>322</v>
      </c>
      <c r="D16" s="55" t="s">
        <v>2</v>
      </c>
      <c r="E16" s="55" t="s">
        <v>317</v>
      </c>
      <c r="F16" s="55" t="s">
        <v>231</v>
      </c>
      <c r="G16" s="55" t="s">
        <v>160</v>
      </c>
      <c r="H16" s="55" t="s">
        <v>119</v>
      </c>
      <c r="I16" s="55" t="s">
        <v>346</v>
      </c>
    </row>
    <row r="17" spans="1:9" ht="15.75">
      <c r="A17" s="54">
        <v>43564</v>
      </c>
      <c r="B17" s="55">
        <v>5000</v>
      </c>
      <c r="C17" s="55" t="s">
        <v>322</v>
      </c>
      <c r="D17" s="55" t="s">
        <v>2</v>
      </c>
      <c r="E17" s="55" t="s">
        <v>317</v>
      </c>
      <c r="F17" s="55" t="s">
        <v>232</v>
      </c>
      <c r="G17" s="55" t="s">
        <v>159</v>
      </c>
      <c r="H17" s="55" t="s">
        <v>119</v>
      </c>
      <c r="I17" s="55" t="s">
        <v>346</v>
      </c>
    </row>
    <row r="18" spans="1:9" ht="15.75">
      <c r="A18" s="54">
        <v>43567</v>
      </c>
      <c r="B18" s="55">
        <v>5000</v>
      </c>
      <c r="C18" s="55" t="s">
        <v>322</v>
      </c>
      <c r="D18" s="55" t="s">
        <v>2</v>
      </c>
      <c r="E18" s="55" t="s">
        <v>317</v>
      </c>
      <c r="F18" s="55" t="s">
        <v>122</v>
      </c>
      <c r="G18" s="55" t="s">
        <v>123</v>
      </c>
      <c r="H18" s="55" t="s">
        <v>119</v>
      </c>
      <c r="I18" s="55" t="s">
        <v>346</v>
      </c>
    </row>
    <row r="19" spans="1:9" ht="15.75">
      <c r="A19" s="54">
        <v>43567</v>
      </c>
      <c r="B19" s="55">
        <v>5000</v>
      </c>
      <c r="C19" s="55" t="s">
        <v>322</v>
      </c>
      <c r="D19" s="55" t="s">
        <v>2</v>
      </c>
      <c r="E19" s="55" t="s">
        <v>317</v>
      </c>
      <c r="F19" s="55" t="s">
        <v>125</v>
      </c>
      <c r="G19" s="55" t="s">
        <v>126</v>
      </c>
      <c r="H19" s="55" t="s">
        <v>124</v>
      </c>
      <c r="I19" s="55" t="s">
        <v>346</v>
      </c>
    </row>
    <row r="20" spans="1:9" ht="15.75">
      <c r="A20" s="54">
        <v>43570</v>
      </c>
      <c r="B20" s="55">
        <v>5000</v>
      </c>
      <c r="C20" s="55" t="s">
        <v>322</v>
      </c>
      <c r="D20" s="55" t="s">
        <v>2</v>
      </c>
      <c r="E20" s="55" t="s">
        <v>317</v>
      </c>
      <c r="F20" s="55" t="s">
        <v>117</v>
      </c>
      <c r="G20" s="55" t="s">
        <v>118</v>
      </c>
      <c r="H20" s="55" t="s">
        <v>116</v>
      </c>
      <c r="I20" s="55" t="s">
        <v>346</v>
      </c>
    </row>
    <row r="21" spans="1:9" ht="15.75">
      <c r="A21" s="54">
        <v>43570</v>
      </c>
      <c r="B21" s="55">
        <v>5000</v>
      </c>
      <c r="C21" s="55" t="s">
        <v>322</v>
      </c>
      <c r="D21" s="55" t="s">
        <v>2</v>
      </c>
      <c r="E21" s="55" t="s">
        <v>317</v>
      </c>
      <c r="F21" s="55" t="s">
        <v>120</v>
      </c>
      <c r="G21" s="55" t="s">
        <v>121</v>
      </c>
      <c r="H21" s="55" t="s">
        <v>119</v>
      </c>
      <c r="I21" s="55" t="s">
        <v>346</v>
      </c>
    </row>
    <row r="22" spans="1:9" ht="15.75">
      <c r="A22" s="54">
        <v>43572</v>
      </c>
      <c r="B22" s="55">
        <v>5000</v>
      </c>
      <c r="C22" s="55" t="s">
        <v>322</v>
      </c>
      <c r="D22" s="55" t="s">
        <v>2</v>
      </c>
      <c r="E22" s="55" t="s">
        <v>317</v>
      </c>
      <c r="F22" s="55" t="s">
        <v>114</v>
      </c>
      <c r="G22" s="55" t="s">
        <v>115</v>
      </c>
      <c r="H22" s="55" t="s">
        <v>113</v>
      </c>
      <c r="I22" s="55" t="s">
        <v>346</v>
      </c>
    </row>
    <row r="23" spans="1:9" ht="15.75">
      <c r="A23" s="54">
        <v>43614</v>
      </c>
      <c r="B23" s="55">
        <v>5000</v>
      </c>
      <c r="C23" s="55" t="s">
        <v>322</v>
      </c>
      <c r="D23" s="55" t="s">
        <v>2</v>
      </c>
      <c r="E23" s="55" t="s">
        <v>317</v>
      </c>
      <c r="F23" s="55" t="s">
        <v>136</v>
      </c>
      <c r="G23" s="55" t="s">
        <v>137</v>
      </c>
      <c r="H23" s="55" t="s">
        <v>135</v>
      </c>
      <c r="I23" s="55" t="s">
        <v>346</v>
      </c>
    </row>
    <row r="24" spans="1:9" ht="15.75">
      <c r="A24" s="54">
        <v>43746</v>
      </c>
      <c r="B24" s="55">
        <v>6000</v>
      </c>
      <c r="C24" s="55" t="s">
        <v>323</v>
      </c>
      <c r="D24" s="55" t="s">
        <v>2</v>
      </c>
      <c r="E24" s="55" t="s">
        <v>317</v>
      </c>
      <c r="F24" s="55" t="s">
        <v>253</v>
      </c>
      <c r="G24" s="55" t="s">
        <v>158</v>
      </c>
      <c r="H24" s="55" t="s">
        <v>119</v>
      </c>
      <c r="I24" s="55" t="s">
        <v>346</v>
      </c>
    </row>
    <row r="25" spans="1:9" ht="15.75">
      <c r="A25" s="54">
        <v>43748</v>
      </c>
      <c r="B25" s="55">
        <v>6000</v>
      </c>
      <c r="C25" s="55" t="s">
        <v>323</v>
      </c>
      <c r="D25" s="55" t="s">
        <v>2</v>
      </c>
      <c r="E25" s="55" t="s">
        <v>317</v>
      </c>
      <c r="F25" s="55" t="s">
        <v>136</v>
      </c>
      <c r="G25" s="55" t="s">
        <v>252</v>
      </c>
      <c r="H25" s="55" t="s">
        <v>135</v>
      </c>
      <c r="I25" s="55" t="s">
        <v>346</v>
      </c>
    </row>
    <row r="26" spans="1:9" ht="15.75">
      <c r="A26" s="54">
        <v>43749</v>
      </c>
      <c r="B26" s="55">
        <v>6000</v>
      </c>
      <c r="C26" s="55" t="s">
        <v>323</v>
      </c>
      <c r="D26" s="55" t="s">
        <v>2</v>
      </c>
      <c r="E26" s="55" t="s">
        <v>317</v>
      </c>
      <c r="F26" s="55" t="s">
        <v>245</v>
      </c>
      <c r="G26" s="55" t="s">
        <v>246</v>
      </c>
      <c r="H26" s="55" t="s">
        <v>244</v>
      </c>
      <c r="I26" s="55" t="s">
        <v>346</v>
      </c>
    </row>
    <row r="27" spans="1:9" ht="15.75">
      <c r="A27" s="54">
        <v>43749</v>
      </c>
      <c r="B27" s="55">
        <v>6000</v>
      </c>
      <c r="C27" s="55" t="s">
        <v>323</v>
      </c>
      <c r="D27" s="55" t="s">
        <v>2</v>
      </c>
      <c r="E27" s="55" t="s">
        <v>317</v>
      </c>
      <c r="F27" s="55" t="s">
        <v>248</v>
      </c>
      <c r="G27" s="55" t="s">
        <v>123</v>
      </c>
      <c r="H27" s="55" t="s">
        <v>247</v>
      </c>
      <c r="I27" s="55" t="s">
        <v>346</v>
      </c>
    </row>
    <row r="28" spans="1:9" ht="15.75">
      <c r="A28" s="54">
        <v>43749</v>
      </c>
      <c r="B28" s="55">
        <v>6000</v>
      </c>
      <c r="C28" s="55" t="s">
        <v>323</v>
      </c>
      <c r="D28" s="55" t="s">
        <v>2</v>
      </c>
      <c r="E28" s="55" t="s">
        <v>317</v>
      </c>
      <c r="F28" s="55" t="s">
        <v>250</v>
      </c>
      <c r="G28" s="55" t="s">
        <v>251</v>
      </c>
      <c r="H28" s="55" t="s">
        <v>249</v>
      </c>
      <c r="I28" s="55" t="s">
        <v>346</v>
      </c>
    </row>
    <row r="29" spans="1:9" ht="15.75">
      <c r="A29" s="54">
        <v>43752</v>
      </c>
      <c r="B29" s="55">
        <v>6000</v>
      </c>
      <c r="C29" s="55" t="s">
        <v>323</v>
      </c>
      <c r="D29" s="55" t="s">
        <v>2</v>
      </c>
      <c r="E29" s="55" t="s">
        <v>317</v>
      </c>
      <c r="F29" s="55" t="s">
        <v>114</v>
      </c>
      <c r="G29" s="55" t="s">
        <v>235</v>
      </c>
      <c r="H29" s="55" t="s">
        <v>113</v>
      </c>
      <c r="I29" s="55" t="s">
        <v>346</v>
      </c>
    </row>
    <row r="30" spans="1:9" ht="15.75">
      <c r="A30" s="54">
        <v>43752</v>
      </c>
      <c r="B30" s="55">
        <v>6000</v>
      </c>
      <c r="C30" s="55" t="s">
        <v>323</v>
      </c>
      <c r="D30" s="55" t="s">
        <v>2</v>
      </c>
      <c r="E30" s="55" t="s">
        <v>317</v>
      </c>
      <c r="F30" s="55" t="s">
        <v>237</v>
      </c>
      <c r="G30" s="55" t="s">
        <v>238</v>
      </c>
      <c r="H30" s="55" t="s">
        <v>236</v>
      </c>
      <c r="I30" s="55" t="s">
        <v>346</v>
      </c>
    </row>
    <row r="31" spans="1:9" ht="15.75">
      <c r="A31" s="54">
        <v>43752</v>
      </c>
      <c r="B31" s="55">
        <v>6000</v>
      </c>
      <c r="C31" s="55" t="s">
        <v>323</v>
      </c>
      <c r="D31" s="55" t="s">
        <v>2</v>
      </c>
      <c r="E31" s="55" t="s">
        <v>317</v>
      </c>
      <c r="F31" s="55" t="s">
        <v>239</v>
      </c>
      <c r="G31" s="55" t="s">
        <v>240</v>
      </c>
      <c r="H31" s="55" t="s">
        <v>119</v>
      </c>
      <c r="I31" s="55" t="s">
        <v>346</v>
      </c>
    </row>
    <row r="32" spans="1:9" ht="15.75">
      <c r="A32" s="54">
        <v>43752</v>
      </c>
      <c r="B32" s="55">
        <v>6000</v>
      </c>
      <c r="C32" s="55" t="s">
        <v>323</v>
      </c>
      <c r="D32" s="55" t="s">
        <v>2</v>
      </c>
      <c r="E32" s="55" t="s">
        <v>317</v>
      </c>
      <c r="F32" s="55" t="s">
        <v>117</v>
      </c>
      <c r="G32" s="55" t="s">
        <v>241</v>
      </c>
      <c r="H32" s="55" t="s">
        <v>116</v>
      </c>
      <c r="I32" s="55" t="s">
        <v>346</v>
      </c>
    </row>
    <row r="33" spans="1:9" ht="15.75">
      <c r="A33" s="54">
        <v>43752</v>
      </c>
      <c r="B33" s="55">
        <v>6000</v>
      </c>
      <c r="C33" s="55" t="s">
        <v>323</v>
      </c>
      <c r="D33" s="55" t="s">
        <v>2</v>
      </c>
      <c r="E33" s="55" t="s">
        <v>317</v>
      </c>
      <c r="F33" s="55" t="s">
        <v>243</v>
      </c>
      <c r="G33" s="55" t="s">
        <v>162</v>
      </c>
      <c r="H33" s="55" t="s">
        <v>242</v>
      </c>
      <c r="I33" s="55" t="s">
        <v>346</v>
      </c>
    </row>
    <row r="34" spans="1:9" ht="15.75">
      <c r="A34" s="54">
        <v>43753</v>
      </c>
      <c r="B34" s="55">
        <v>6000</v>
      </c>
      <c r="C34" s="55" t="s">
        <v>323</v>
      </c>
      <c r="D34" s="55" t="s">
        <v>2</v>
      </c>
      <c r="E34" s="55" t="s">
        <v>317</v>
      </c>
      <c r="F34" s="55" t="s">
        <v>229</v>
      </c>
      <c r="G34" s="55" t="s">
        <v>230</v>
      </c>
      <c r="H34" s="55" t="s">
        <v>119</v>
      </c>
      <c r="I34" s="55" t="s">
        <v>346</v>
      </c>
    </row>
    <row r="35" spans="1:9" ht="15.75">
      <c r="A35" s="54">
        <v>43753</v>
      </c>
      <c r="B35" s="55">
        <v>6000</v>
      </c>
      <c r="C35" s="55" t="s">
        <v>323</v>
      </c>
      <c r="D35" s="55" t="s">
        <v>2</v>
      </c>
      <c r="E35" s="55" t="s">
        <v>317</v>
      </c>
      <c r="F35" s="55" t="s">
        <v>231</v>
      </c>
      <c r="G35" s="55" t="s">
        <v>163</v>
      </c>
      <c r="H35" s="55" t="s">
        <v>119</v>
      </c>
      <c r="I35" s="55" t="s">
        <v>346</v>
      </c>
    </row>
    <row r="36" spans="1:9" ht="15.75">
      <c r="A36" s="54">
        <v>43753</v>
      </c>
      <c r="B36" s="55">
        <v>6000</v>
      </c>
      <c r="C36" s="55" t="s">
        <v>323</v>
      </c>
      <c r="D36" s="55" t="s">
        <v>2</v>
      </c>
      <c r="E36" s="55" t="s">
        <v>317</v>
      </c>
      <c r="F36" s="55" t="s">
        <v>120</v>
      </c>
      <c r="G36" s="55" t="s">
        <v>159</v>
      </c>
      <c r="H36" s="55" t="s">
        <v>119</v>
      </c>
      <c r="I36" s="55" t="s">
        <v>346</v>
      </c>
    </row>
    <row r="37" spans="1:9" ht="15.75">
      <c r="A37" s="54">
        <v>43753</v>
      </c>
      <c r="B37" s="55">
        <v>6000</v>
      </c>
      <c r="C37" s="55" t="s">
        <v>323</v>
      </c>
      <c r="D37" s="55" t="s">
        <v>2</v>
      </c>
      <c r="E37" s="55" t="s">
        <v>317</v>
      </c>
      <c r="F37" s="55" t="s">
        <v>232</v>
      </c>
      <c r="G37" s="55" t="s">
        <v>166</v>
      </c>
      <c r="H37" s="55" t="s">
        <v>119</v>
      </c>
      <c r="I37" s="55" t="s">
        <v>346</v>
      </c>
    </row>
    <row r="38" spans="1:9" ht="15.75">
      <c r="A38" s="54">
        <v>43753</v>
      </c>
      <c r="B38" s="55">
        <v>6000</v>
      </c>
      <c r="C38" s="55" t="s">
        <v>323</v>
      </c>
      <c r="D38" s="55" t="s">
        <v>2</v>
      </c>
      <c r="E38" s="55" t="s">
        <v>317</v>
      </c>
      <c r="F38" s="55" t="s">
        <v>233</v>
      </c>
      <c r="G38" s="55" t="s">
        <v>234</v>
      </c>
      <c r="H38" s="55" t="s">
        <v>119</v>
      </c>
      <c r="I38" s="55" t="s">
        <v>346</v>
      </c>
    </row>
    <row r="39" spans="1:9" ht="15.75">
      <c r="A39" s="54">
        <v>43754</v>
      </c>
      <c r="B39" s="55">
        <v>6000</v>
      </c>
      <c r="C39" s="55" t="s">
        <v>323</v>
      </c>
      <c r="D39" s="55" t="s">
        <v>2</v>
      </c>
      <c r="E39" s="55" t="s">
        <v>317</v>
      </c>
      <c r="F39" s="55" t="s">
        <v>122</v>
      </c>
      <c r="G39" s="55" t="s">
        <v>121</v>
      </c>
      <c r="H39" s="55" t="s">
        <v>119</v>
      </c>
      <c r="I39" s="55" t="s">
        <v>346</v>
      </c>
    </row>
    <row r="40" spans="1:9" ht="15.75">
      <c r="A40" s="54">
        <v>43759</v>
      </c>
      <c r="B40" s="55">
        <v>5000</v>
      </c>
      <c r="C40" s="55" t="s">
        <v>322</v>
      </c>
      <c r="D40" s="55" t="s">
        <v>2</v>
      </c>
      <c r="E40" s="55" t="s">
        <v>317</v>
      </c>
      <c r="F40" s="55" t="s">
        <v>217</v>
      </c>
      <c r="G40" s="55" t="s">
        <v>319</v>
      </c>
      <c r="H40" s="55" t="s">
        <v>127</v>
      </c>
      <c r="I40" s="55" t="s">
        <v>346</v>
      </c>
    </row>
    <row r="41" spans="1:9" ht="15.75">
      <c r="A41" s="54">
        <v>43759</v>
      </c>
      <c r="B41" s="55">
        <v>6000</v>
      </c>
      <c r="C41" s="55" t="s">
        <v>323</v>
      </c>
      <c r="D41" s="55" t="s">
        <v>2</v>
      </c>
      <c r="E41" s="55" t="s">
        <v>317</v>
      </c>
      <c r="F41" s="55" t="s">
        <v>217</v>
      </c>
      <c r="G41" s="55" t="s">
        <v>318</v>
      </c>
      <c r="H41" s="55" t="s">
        <v>127</v>
      </c>
      <c r="I41" s="55" t="s">
        <v>346</v>
      </c>
    </row>
    <row r="42" spans="1:9" ht="15.75">
      <c r="A42" s="54">
        <v>43761</v>
      </c>
      <c r="B42" s="55">
        <v>6000</v>
      </c>
      <c r="C42" s="55" t="s">
        <v>323</v>
      </c>
      <c r="D42" s="55" t="s">
        <v>2</v>
      </c>
      <c r="E42" s="55" t="s">
        <v>317</v>
      </c>
      <c r="F42" s="55" t="s">
        <v>125</v>
      </c>
      <c r="G42" s="55" t="s">
        <v>118</v>
      </c>
      <c r="H42" s="55" t="s">
        <v>124</v>
      </c>
      <c r="I42" s="55" t="s">
        <v>466</v>
      </c>
    </row>
    <row r="43" spans="1:9" ht="15.75">
      <c r="A43" s="54">
        <v>43837</v>
      </c>
      <c r="B43" s="55">
        <v>11134</v>
      </c>
      <c r="C43" s="55" t="s">
        <v>343</v>
      </c>
      <c r="D43" s="55" t="s">
        <v>344</v>
      </c>
      <c r="E43" s="55" t="s">
        <v>344</v>
      </c>
      <c r="F43" s="55" t="s">
        <v>345</v>
      </c>
      <c r="G43" s="55"/>
      <c r="H43" s="55"/>
      <c r="I43" s="55" t="s">
        <v>346</v>
      </c>
    </row>
    <row r="56" spans="1:2" ht="18.75" customHeight="1">
      <c r="A56" s="1"/>
      <c r="B56"/>
    </row>
    <row r="57" spans="1:2">
      <c r="A57" s="1"/>
      <c r="B57"/>
    </row>
    <row r="61" spans="1:2">
      <c r="A61" s="1"/>
      <c r="B61"/>
    </row>
  </sheetData>
  <mergeCells count="1">
    <mergeCell ref="A1:I1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D3F16-A6AB-4A05-871E-798C5F0F1981}">
  <dimension ref="A1:I93"/>
  <sheetViews>
    <sheetView topLeftCell="A46" zoomScale="60" zoomScaleNormal="60" workbookViewId="0">
      <selection activeCell="G101" sqref="G101"/>
    </sheetView>
  </sheetViews>
  <sheetFormatPr defaultRowHeight="15"/>
  <cols>
    <col min="1" max="1" width="39.42578125" style="6" bestFit="1" customWidth="1"/>
    <col min="2" max="2" width="15.85546875" style="6" customWidth="1"/>
    <col min="3" max="3" width="27.85546875" style="6" bestFit="1" customWidth="1"/>
    <col min="4" max="4" width="41.5703125" style="6" bestFit="1" customWidth="1"/>
    <col min="5" max="5" width="45.7109375" style="6" bestFit="1" customWidth="1"/>
    <col min="6" max="6" width="49.42578125" style="6" bestFit="1" customWidth="1"/>
    <col min="7" max="7" width="33.42578125" style="6" customWidth="1"/>
    <col min="8" max="8" width="34.85546875" style="6" bestFit="1" customWidth="1"/>
    <col min="9" max="9" width="95.28515625" style="6" bestFit="1" customWidth="1"/>
    <col min="10" max="11" width="14" style="6" bestFit="1" customWidth="1"/>
    <col min="12" max="12" width="30.28515625" style="6" bestFit="1" customWidth="1"/>
    <col min="13" max="13" width="38.7109375" style="6" bestFit="1" customWidth="1"/>
    <col min="14" max="16384" width="9.140625" style="6"/>
  </cols>
  <sheetData>
    <row r="1" spans="1:9" s="56" customFormat="1" ht="27" thickBot="1">
      <c r="A1" s="66" t="s">
        <v>28</v>
      </c>
      <c r="B1" s="67" t="s">
        <v>1</v>
      </c>
      <c r="C1" s="67" t="s">
        <v>347</v>
      </c>
      <c r="D1" s="67" t="s">
        <v>348</v>
      </c>
      <c r="E1" s="67" t="s">
        <v>478</v>
      </c>
      <c r="F1" s="67" t="s">
        <v>3</v>
      </c>
      <c r="G1" s="67" t="s">
        <v>5</v>
      </c>
      <c r="H1" s="67" t="s">
        <v>328</v>
      </c>
      <c r="I1" s="68" t="s">
        <v>351</v>
      </c>
    </row>
    <row r="2" spans="1:9" ht="15.75">
      <c r="A2" s="49">
        <v>20190410</v>
      </c>
      <c r="B2" s="49">
        <v>29.85</v>
      </c>
      <c r="C2" s="49" t="s">
        <v>95</v>
      </c>
      <c r="D2" s="49" t="s">
        <v>96</v>
      </c>
      <c r="E2" s="49" t="s">
        <v>439</v>
      </c>
      <c r="F2" s="49" t="s">
        <v>440</v>
      </c>
      <c r="G2" s="49" t="s">
        <v>9</v>
      </c>
      <c r="H2" s="49" t="s">
        <v>360</v>
      </c>
      <c r="I2" s="49" t="s">
        <v>479</v>
      </c>
    </row>
    <row r="3" spans="1:9" ht="15.75">
      <c r="A3" s="49">
        <v>20190410</v>
      </c>
      <c r="B3" s="49">
        <v>180</v>
      </c>
      <c r="C3" s="49" t="s">
        <v>95</v>
      </c>
      <c r="D3" s="49" t="s">
        <v>96</v>
      </c>
      <c r="E3" s="49" t="s">
        <v>437</v>
      </c>
      <c r="F3" s="49" t="s">
        <v>438</v>
      </c>
      <c r="G3" s="49" t="s">
        <v>9</v>
      </c>
      <c r="H3" s="49" t="s">
        <v>74</v>
      </c>
      <c r="I3" s="49"/>
    </row>
    <row r="4" spans="1:9" ht="15.75">
      <c r="A4" s="50">
        <v>20190410</v>
      </c>
      <c r="B4" s="50">
        <v>27805.56</v>
      </c>
      <c r="C4" s="50" t="s">
        <v>95</v>
      </c>
      <c r="D4" s="50" t="s">
        <v>96</v>
      </c>
      <c r="E4" s="50" t="s">
        <v>429</v>
      </c>
      <c r="F4" s="50" t="s">
        <v>430</v>
      </c>
      <c r="G4" s="50" t="s">
        <v>9</v>
      </c>
      <c r="H4" s="50" t="s">
        <v>349</v>
      </c>
      <c r="I4" s="50" t="s">
        <v>352</v>
      </c>
    </row>
    <row r="5" spans="1:9" ht="15.75">
      <c r="A5" s="49">
        <v>20191016</v>
      </c>
      <c r="B5" s="49">
        <v>19.899999999999999</v>
      </c>
      <c r="C5" s="49" t="s">
        <v>95</v>
      </c>
      <c r="D5" s="49" t="s">
        <v>96</v>
      </c>
      <c r="E5" s="49" t="s">
        <v>227</v>
      </c>
      <c r="F5" s="49" t="s">
        <v>451</v>
      </c>
      <c r="G5" s="49" t="s">
        <v>9</v>
      </c>
      <c r="H5" s="49" t="s">
        <v>392</v>
      </c>
      <c r="I5" s="49"/>
    </row>
    <row r="6" spans="1:9" ht="36" customHeight="1">
      <c r="A6" s="49">
        <v>20191016</v>
      </c>
      <c r="B6" s="49">
        <v>201</v>
      </c>
      <c r="C6" s="49" t="s">
        <v>95</v>
      </c>
      <c r="D6" s="49" t="s">
        <v>96</v>
      </c>
      <c r="E6" s="49" t="s">
        <v>225</v>
      </c>
      <c r="F6" s="49" t="s">
        <v>450</v>
      </c>
      <c r="G6" s="49" t="s">
        <v>9</v>
      </c>
      <c r="H6" s="49" t="s">
        <v>391</v>
      </c>
      <c r="I6" s="49"/>
    </row>
    <row r="7" spans="1:9" ht="30" customHeight="1">
      <c r="A7" s="51">
        <v>20191016</v>
      </c>
      <c r="B7" s="51">
        <v>480</v>
      </c>
      <c r="C7" s="51" t="s">
        <v>102</v>
      </c>
      <c r="D7" s="51" t="s">
        <v>103</v>
      </c>
      <c r="E7" s="51" t="s">
        <v>215</v>
      </c>
      <c r="F7" s="51" t="s">
        <v>449</v>
      </c>
      <c r="G7" s="51" t="s">
        <v>9</v>
      </c>
      <c r="H7" s="51" t="s">
        <v>390</v>
      </c>
      <c r="I7" s="51"/>
    </row>
    <row r="8" spans="1:9" s="41" customFormat="1" ht="42" customHeight="1">
      <c r="A8" s="52">
        <v>20200107</v>
      </c>
      <c r="B8" s="52">
        <v>37324</v>
      </c>
      <c r="C8" s="52">
        <v>54046560</v>
      </c>
      <c r="D8" s="52" t="s">
        <v>269</v>
      </c>
      <c r="E8" s="52" t="s">
        <v>330</v>
      </c>
      <c r="F8" s="52" t="s">
        <v>477</v>
      </c>
      <c r="G8" s="52" t="s">
        <v>9</v>
      </c>
      <c r="H8" s="52" t="s">
        <v>408</v>
      </c>
      <c r="I8" s="52"/>
    </row>
    <row r="9" spans="1:9" ht="15.75">
      <c r="A9" s="49">
        <v>20191127</v>
      </c>
      <c r="B9" s="49">
        <v>1027</v>
      </c>
      <c r="C9" s="49" t="s">
        <v>453</v>
      </c>
      <c r="D9" s="49" t="s">
        <v>210</v>
      </c>
      <c r="E9" s="49" t="s">
        <v>213</v>
      </c>
      <c r="F9" s="49" t="s">
        <v>214</v>
      </c>
      <c r="G9" s="49" t="s">
        <v>19</v>
      </c>
      <c r="H9" s="49" t="s">
        <v>396</v>
      </c>
      <c r="I9" s="49"/>
    </row>
    <row r="10" spans="1:9" ht="15.75">
      <c r="A10" s="49">
        <v>20191127</v>
      </c>
      <c r="B10" s="49">
        <v>9348</v>
      </c>
      <c r="C10" s="49" t="s">
        <v>453</v>
      </c>
      <c r="D10" s="49" t="s">
        <v>210</v>
      </c>
      <c r="E10" s="49" t="s">
        <v>211</v>
      </c>
      <c r="F10" s="49" t="s">
        <v>212</v>
      </c>
      <c r="G10" s="49" t="s">
        <v>19</v>
      </c>
      <c r="H10" s="49" t="s">
        <v>395</v>
      </c>
      <c r="I10" s="49"/>
    </row>
    <row r="11" spans="1:9" ht="15.75">
      <c r="A11" s="49">
        <v>20191203</v>
      </c>
      <c r="B11" s="49">
        <v>162</v>
      </c>
      <c r="C11" s="49">
        <v>821720032329013</v>
      </c>
      <c r="D11" s="49" t="s">
        <v>100</v>
      </c>
      <c r="E11" s="49" t="s">
        <v>200</v>
      </c>
      <c r="F11" s="49" t="s">
        <v>457</v>
      </c>
      <c r="G11" s="49" t="s">
        <v>19</v>
      </c>
      <c r="H11" s="49" t="s">
        <v>401</v>
      </c>
      <c r="I11" s="49"/>
    </row>
    <row r="12" spans="1:9" ht="15.75">
      <c r="A12" s="49">
        <v>20191203</v>
      </c>
      <c r="B12" s="49">
        <v>820</v>
      </c>
      <c r="C12" s="49" t="s">
        <v>199</v>
      </c>
      <c r="D12" s="49" t="s">
        <v>103</v>
      </c>
      <c r="E12" s="49" t="s">
        <v>200</v>
      </c>
      <c r="F12" s="49" t="s">
        <v>455</v>
      </c>
      <c r="G12" s="49" t="s">
        <v>19</v>
      </c>
      <c r="H12" s="49" t="s">
        <v>398</v>
      </c>
      <c r="I12" s="49"/>
    </row>
    <row r="13" spans="1:9" ht="15.75">
      <c r="A13" s="49">
        <v>20200107</v>
      </c>
      <c r="B13" s="49">
        <v>106</v>
      </c>
      <c r="C13" s="49" t="s">
        <v>342</v>
      </c>
      <c r="D13" s="49" t="s">
        <v>337</v>
      </c>
      <c r="E13" s="49" t="s">
        <v>341</v>
      </c>
      <c r="F13" s="49" t="s">
        <v>468</v>
      </c>
      <c r="G13" s="49" t="s">
        <v>19</v>
      </c>
      <c r="H13" s="49" t="s">
        <v>425</v>
      </c>
      <c r="I13" s="49"/>
    </row>
    <row r="14" spans="1:9" ht="15.75">
      <c r="A14" s="51">
        <v>20200107</v>
      </c>
      <c r="B14" s="51">
        <v>111.36</v>
      </c>
      <c r="C14" s="51" t="s">
        <v>342</v>
      </c>
      <c r="D14" s="51" t="s">
        <v>337</v>
      </c>
      <c r="E14" s="51" t="s">
        <v>341</v>
      </c>
      <c r="F14" s="49" t="s">
        <v>468</v>
      </c>
      <c r="G14" s="51" t="s">
        <v>19</v>
      </c>
      <c r="H14" s="51" t="s">
        <v>424</v>
      </c>
      <c r="I14" s="51"/>
    </row>
    <row r="15" spans="1:9" ht="15.75">
      <c r="A15" s="52">
        <v>20200107</v>
      </c>
      <c r="B15" s="52">
        <v>115.25</v>
      </c>
      <c r="C15" s="52" t="s">
        <v>342</v>
      </c>
      <c r="D15" s="52" t="s">
        <v>337</v>
      </c>
      <c r="E15" s="52" t="s">
        <v>341</v>
      </c>
      <c r="F15" s="52" t="s">
        <v>468</v>
      </c>
      <c r="G15" s="52" t="s">
        <v>19</v>
      </c>
      <c r="H15" s="52" t="s">
        <v>423</v>
      </c>
      <c r="I15" s="52"/>
    </row>
    <row r="16" spans="1:9" ht="15.75">
      <c r="A16" s="49">
        <v>20200107</v>
      </c>
      <c r="B16" s="49">
        <v>136.34</v>
      </c>
      <c r="C16" s="49" t="s">
        <v>336</v>
      </c>
      <c r="D16" s="49" t="s">
        <v>337</v>
      </c>
      <c r="E16" s="49" t="s">
        <v>341</v>
      </c>
      <c r="F16" s="49" t="s">
        <v>468</v>
      </c>
      <c r="G16" s="49" t="s">
        <v>19</v>
      </c>
      <c r="H16" s="49" t="s">
        <v>422</v>
      </c>
      <c r="I16" s="49"/>
    </row>
    <row r="17" spans="1:9" ht="15.75">
      <c r="A17" s="49">
        <v>20200107</v>
      </c>
      <c r="B17" s="49">
        <v>148</v>
      </c>
      <c r="C17" s="49" t="s">
        <v>336</v>
      </c>
      <c r="D17" s="49" t="s">
        <v>337</v>
      </c>
      <c r="E17" s="49" t="s">
        <v>341</v>
      </c>
      <c r="F17" s="49" t="s">
        <v>468</v>
      </c>
      <c r="G17" s="49" t="s">
        <v>19</v>
      </c>
      <c r="H17" s="49" t="s">
        <v>420</v>
      </c>
      <c r="I17" s="49"/>
    </row>
    <row r="18" spans="1:9" ht="15.75">
      <c r="A18" s="49">
        <v>20200107</v>
      </c>
      <c r="B18" s="49">
        <v>148</v>
      </c>
      <c r="C18" s="49" t="s">
        <v>342</v>
      </c>
      <c r="D18" s="49" t="s">
        <v>337</v>
      </c>
      <c r="E18" s="49" t="s">
        <v>341</v>
      </c>
      <c r="F18" s="49" t="s">
        <v>468</v>
      </c>
      <c r="G18" s="49" t="s">
        <v>19</v>
      </c>
      <c r="H18" s="49" t="s">
        <v>421</v>
      </c>
      <c r="I18" s="49"/>
    </row>
    <row r="19" spans="1:9" ht="15.75">
      <c r="A19" s="51">
        <v>20200107</v>
      </c>
      <c r="B19" s="51">
        <v>168</v>
      </c>
      <c r="C19" s="51" t="s">
        <v>336</v>
      </c>
      <c r="D19" s="51" t="s">
        <v>337</v>
      </c>
      <c r="E19" s="51" t="s">
        <v>341</v>
      </c>
      <c r="F19" s="49" t="s">
        <v>468</v>
      </c>
      <c r="G19" s="51" t="s">
        <v>19</v>
      </c>
      <c r="H19" s="51" t="s">
        <v>419</v>
      </c>
      <c r="I19" s="51"/>
    </row>
    <row r="20" spans="1:9" ht="15.75">
      <c r="A20" s="52">
        <v>20200107</v>
      </c>
      <c r="B20" s="52">
        <v>266</v>
      </c>
      <c r="C20" s="52" t="s">
        <v>336</v>
      </c>
      <c r="D20" s="52" t="s">
        <v>337</v>
      </c>
      <c r="E20" s="52" t="s">
        <v>341</v>
      </c>
      <c r="F20" s="52" t="s">
        <v>468</v>
      </c>
      <c r="G20" s="52" t="s">
        <v>19</v>
      </c>
      <c r="H20" s="52" t="s">
        <v>418</v>
      </c>
      <c r="I20" s="52"/>
    </row>
    <row r="21" spans="1:9" ht="15.75">
      <c r="A21" s="52">
        <v>20200107</v>
      </c>
      <c r="B21" s="52">
        <v>357</v>
      </c>
      <c r="C21" s="52" t="s">
        <v>336</v>
      </c>
      <c r="D21" s="52" t="s">
        <v>337</v>
      </c>
      <c r="E21" s="52" t="s">
        <v>341</v>
      </c>
      <c r="F21" s="52" t="s">
        <v>468</v>
      </c>
      <c r="G21" s="52" t="s">
        <v>19</v>
      </c>
      <c r="H21" s="52" t="s">
        <v>417</v>
      </c>
      <c r="I21" s="52"/>
    </row>
    <row r="22" spans="1:9" ht="15.75">
      <c r="A22" s="52">
        <v>20200107</v>
      </c>
      <c r="B22" s="53">
        <v>94.75</v>
      </c>
      <c r="C22" s="52" t="s">
        <v>336</v>
      </c>
      <c r="D22" s="52" t="s">
        <v>337</v>
      </c>
      <c r="E22" s="52" t="s">
        <v>341</v>
      </c>
      <c r="F22" s="52" t="s">
        <v>468</v>
      </c>
      <c r="G22" s="52" t="s">
        <v>19</v>
      </c>
      <c r="H22" s="52" t="s">
        <v>427</v>
      </c>
      <c r="I22" s="52"/>
    </row>
    <row r="23" spans="1:9" ht="15.75">
      <c r="A23" s="51">
        <v>20190410</v>
      </c>
      <c r="B23" s="51">
        <v>122.8</v>
      </c>
      <c r="C23" s="51">
        <v>825781134232345</v>
      </c>
      <c r="D23" s="51" t="s">
        <v>100</v>
      </c>
      <c r="E23" s="51" t="s">
        <v>111</v>
      </c>
      <c r="F23" s="51" t="s">
        <v>300</v>
      </c>
      <c r="G23" s="51" t="s">
        <v>15</v>
      </c>
      <c r="H23" s="51" t="s">
        <v>359</v>
      </c>
      <c r="I23" s="51"/>
    </row>
    <row r="24" spans="1:9" ht="15.75">
      <c r="A24" s="49">
        <v>20190410</v>
      </c>
      <c r="B24" s="49">
        <v>150</v>
      </c>
      <c r="C24" s="49">
        <v>821499346598262</v>
      </c>
      <c r="D24" s="49" t="s">
        <v>100</v>
      </c>
      <c r="E24" s="49" t="s">
        <v>105</v>
      </c>
      <c r="F24" s="49" t="s">
        <v>299</v>
      </c>
      <c r="G24" s="49" t="s">
        <v>15</v>
      </c>
      <c r="H24" s="49" t="s">
        <v>358</v>
      </c>
      <c r="I24" s="49"/>
    </row>
    <row r="25" spans="1:9" ht="15.75">
      <c r="A25" s="49">
        <v>20190410</v>
      </c>
      <c r="B25" s="49">
        <v>495</v>
      </c>
      <c r="C25" s="49" t="s">
        <v>107</v>
      </c>
      <c r="D25" s="49" t="s">
        <v>103</v>
      </c>
      <c r="E25" s="49" t="s">
        <v>108</v>
      </c>
      <c r="F25" s="49" t="s">
        <v>294</v>
      </c>
      <c r="G25" s="49" t="s">
        <v>15</v>
      </c>
      <c r="H25" s="49" t="s">
        <v>48</v>
      </c>
      <c r="I25" s="49"/>
    </row>
    <row r="26" spans="1:9" ht="15.75">
      <c r="A26" s="49">
        <v>20190410</v>
      </c>
      <c r="B26" s="49">
        <v>543.9</v>
      </c>
      <c r="C26" s="49">
        <v>821499346598262</v>
      </c>
      <c r="D26" s="49" t="s">
        <v>100</v>
      </c>
      <c r="E26" s="49" t="s">
        <v>105</v>
      </c>
      <c r="F26" s="49" t="s">
        <v>292</v>
      </c>
      <c r="G26" s="49" t="s">
        <v>15</v>
      </c>
      <c r="H26" s="49" t="s">
        <v>46</v>
      </c>
      <c r="I26" s="49"/>
    </row>
    <row r="27" spans="1:9" ht="15.75">
      <c r="A27" s="51">
        <v>20190503</v>
      </c>
      <c r="B27" s="51">
        <v>150</v>
      </c>
      <c r="C27" s="51" t="s">
        <v>143</v>
      </c>
      <c r="D27" s="51" t="s">
        <v>103</v>
      </c>
      <c r="E27" s="51" t="s">
        <v>145</v>
      </c>
      <c r="F27" s="51" t="s">
        <v>444</v>
      </c>
      <c r="G27" s="51" t="s">
        <v>15</v>
      </c>
      <c r="H27" s="51" t="s">
        <v>367</v>
      </c>
      <c r="I27" s="51"/>
    </row>
    <row r="28" spans="1:9" ht="15.75">
      <c r="A28" s="49">
        <v>20190503</v>
      </c>
      <c r="B28" s="49">
        <v>504.25</v>
      </c>
      <c r="C28" s="49" t="s">
        <v>143</v>
      </c>
      <c r="D28" s="49" t="s">
        <v>103</v>
      </c>
      <c r="E28" s="49" t="s">
        <v>442</v>
      </c>
      <c r="F28" s="49" t="s">
        <v>443</v>
      </c>
      <c r="G28" s="49" t="s">
        <v>15</v>
      </c>
      <c r="H28" s="49" t="s">
        <v>366</v>
      </c>
      <c r="I28" s="49"/>
    </row>
    <row r="29" spans="1:9" ht="15.75">
      <c r="A29" s="49">
        <v>20190604</v>
      </c>
      <c r="B29" s="49">
        <v>197.6</v>
      </c>
      <c r="C29" s="49">
        <v>54046560</v>
      </c>
      <c r="D29" s="49" t="s">
        <v>269</v>
      </c>
      <c r="E29" s="49" t="s">
        <v>134</v>
      </c>
      <c r="F29" s="49" t="s">
        <v>272</v>
      </c>
      <c r="G29" s="49" t="s">
        <v>15</v>
      </c>
      <c r="H29" s="49" t="s">
        <v>373</v>
      </c>
      <c r="I29" s="49"/>
    </row>
    <row r="30" spans="1:9" ht="15.75">
      <c r="A30" s="49">
        <v>20190604</v>
      </c>
      <c r="B30" s="49">
        <v>1388.8</v>
      </c>
      <c r="C30" s="49">
        <v>54046560</v>
      </c>
      <c r="D30" s="49" t="s">
        <v>269</v>
      </c>
      <c r="E30" s="49" t="s">
        <v>133</v>
      </c>
      <c r="F30" s="49" t="s">
        <v>127</v>
      </c>
      <c r="G30" s="49" t="s">
        <v>15</v>
      </c>
      <c r="H30" s="49" t="s">
        <v>372</v>
      </c>
      <c r="I30" s="49"/>
    </row>
    <row r="31" spans="1:9" ht="15.75">
      <c r="A31" s="49">
        <v>20190613</v>
      </c>
      <c r="B31" s="49">
        <v>107.75</v>
      </c>
      <c r="C31" s="49">
        <v>832799047002002</v>
      </c>
      <c r="D31" s="49" t="s">
        <v>100</v>
      </c>
      <c r="E31" s="49" t="s">
        <v>153</v>
      </c>
      <c r="F31" s="49" t="s">
        <v>268</v>
      </c>
      <c r="G31" s="49" t="s">
        <v>15</v>
      </c>
      <c r="H31" s="49" t="s">
        <v>383</v>
      </c>
      <c r="I31" s="49"/>
    </row>
    <row r="32" spans="1:9" ht="15.75">
      <c r="A32" s="49">
        <v>20190613</v>
      </c>
      <c r="B32" s="49">
        <v>150</v>
      </c>
      <c r="C32" s="49">
        <v>821499346598262</v>
      </c>
      <c r="D32" s="49" t="s">
        <v>100</v>
      </c>
      <c r="E32" s="49" t="s">
        <v>156</v>
      </c>
      <c r="F32" s="49" t="s">
        <v>266</v>
      </c>
      <c r="G32" s="49" t="s">
        <v>15</v>
      </c>
      <c r="H32" s="49" t="s">
        <v>381</v>
      </c>
      <c r="I32" s="49"/>
    </row>
    <row r="33" spans="1:9" ht="15.75">
      <c r="A33" s="49">
        <v>20190613</v>
      </c>
      <c r="B33" s="49">
        <v>150</v>
      </c>
      <c r="C33" s="49">
        <v>821499346598262</v>
      </c>
      <c r="D33" s="49" t="s">
        <v>100</v>
      </c>
      <c r="E33" s="49" t="s">
        <v>156</v>
      </c>
      <c r="F33" s="49" t="s">
        <v>267</v>
      </c>
      <c r="G33" s="49" t="s">
        <v>15</v>
      </c>
      <c r="H33" s="49" t="s">
        <v>382</v>
      </c>
      <c r="I33" s="49"/>
    </row>
    <row r="34" spans="1:9" ht="15.75">
      <c r="A34" s="49">
        <v>20190613</v>
      </c>
      <c r="B34" s="49">
        <v>303.58</v>
      </c>
      <c r="C34" s="49" t="s">
        <v>155</v>
      </c>
      <c r="D34" s="49" t="s">
        <v>96</v>
      </c>
      <c r="E34" s="49" t="s">
        <v>153</v>
      </c>
      <c r="F34" s="49" t="s">
        <v>265</v>
      </c>
      <c r="G34" s="49" t="s">
        <v>15</v>
      </c>
      <c r="H34" s="49" t="s">
        <v>380</v>
      </c>
      <c r="I34" s="49"/>
    </row>
    <row r="35" spans="1:9" ht="15.75">
      <c r="A35" s="49">
        <v>20190613</v>
      </c>
      <c r="B35" s="49">
        <v>322.75</v>
      </c>
      <c r="C35" s="49" t="s">
        <v>154</v>
      </c>
      <c r="D35" s="49" t="s">
        <v>96</v>
      </c>
      <c r="E35" s="49" t="s">
        <v>153</v>
      </c>
      <c r="F35" s="49" t="s">
        <v>264</v>
      </c>
      <c r="G35" s="49" t="s">
        <v>15</v>
      </c>
      <c r="H35" s="49" t="s">
        <v>379</v>
      </c>
      <c r="I35" s="49"/>
    </row>
    <row r="36" spans="1:9" ht="15.75">
      <c r="A36" s="49">
        <v>20190613</v>
      </c>
      <c r="B36" s="49">
        <v>393.9</v>
      </c>
      <c r="C36" s="49" t="s">
        <v>152</v>
      </c>
      <c r="D36" s="49" t="s">
        <v>96</v>
      </c>
      <c r="E36" s="49" t="s">
        <v>153</v>
      </c>
      <c r="F36" s="49" t="s">
        <v>262</v>
      </c>
      <c r="G36" s="49" t="s">
        <v>15</v>
      </c>
      <c r="H36" s="49" t="s">
        <v>377</v>
      </c>
      <c r="I36" s="49"/>
    </row>
    <row r="37" spans="1:9" ht="15.75">
      <c r="A37" s="49">
        <v>20190613</v>
      </c>
      <c r="B37" s="49">
        <v>841.2</v>
      </c>
      <c r="C37" s="49" t="s">
        <v>138</v>
      </c>
      <c r="D37" s="49" t="s">
        <v>103</v>
      </c>
      <c r="E37" s="49" t="s">
        <v>150</v>
      </c>
      <c r="F37" s="49" t="s">
        <v>447</v>
      </c>
      <c r="G37" s="49" t="s">
        <v>15</v>
      </c>
      <c r="H37" s="49" t="s">
        <v>375</v>
      </c>
      <c r="I37" s="49"/>
    </row>
    <row r="38" spans="1:9" ht="15.75">
      <c r="A38" s="49">
        <v>20190613</v>
      </c>
      <c r="B38" s="49">
        <v>1832</v>
      </c>
      <c r="C38" s="49" t="s">
        <v>147</v>
      </c>
      <c r="D38" s="49" t="s">
        <v>96</v>
      </c>
      <c r="E38" s="49" t="s">
        <v>445</v>
      </c>
      <c r="F38" s="49" t="s">
        <v>446</v>
      </c>
      <c r="G38" s="49" t="s">
        <v>15</v>
      </c>
      <c r="H38" s="49" t="s">
        <v>369</v>
      </c>
      <c r="I38" s="49"/>
    </row>
    <row r="39" spans="1:9" ht="15.75">
      <c r="A39" s="49">
        <v>20190614</v>
      </c>
      <c r="B39" s="49">
        <v>2962.5</v>
      </c>
      <c r="C39" s="49">
        <v>3217338</v>
      </c>
      <c r="D39" s="49" t="s">
        <v>98</v>
      </c>
      <c r="E39" s="49" t="s">
        <v>146</v>
      </c>
      <c r="F39" s="49" t="s">
        <v>257</v>
      </c>
      <c r="G39" s="49" t="s">
        <v>15</v>
      </c>
      <c r="H39" s="49" t="s">
        <v>384</v>
      </c>
      <c r="I39" s="49"/>
    </row>
    <row r="40" spans="1:9" ht="15.75">
      <c r="A40" s="49">
        <v>20191016</v>
      </c>
      <c r="B40" s="49">
        <v>500</v>
      </c>
      <c r="C40" s="49" t="s">
        <v>138</v>
      </c>
      <c r="D40" s="49" t="s">
        <v>103</v>
      </c>
      <c r="E40" s="49" t="s">
        <v>222</v>
      </c>
      <c r="F40" s="49" t="s">
        <v>448</v>
      </c>
      <c r="G40" s="49" t="s">
        <v>15</v>
      </c>
      <c r="H40" s="49" t="s">
        <v>389</v>
      </c>
      <c r="I40" s="49"/>
    </row>
    <row r="41" spans="1:9" ht="15.75">
      <c r="A41" s="49">
        <v>20191021</v>
      </c>
      <c r="B41" s="49">
        <v>10</v>
      </c>
      <c r="C41" s="49" t="s">
        <v>138</v>
      </c>
      <c r="D41" s="49" t="s">
        <v>103</v>
      </c>
      <c r="E41" s="49" t="s">
        <v>215</v>
      </c>
      <c r="F41" s="49" t="s">
        <v>452</v>
      </c>
      <c r="G41" s="49" t="s">
        <v>15</v>
      </c>
      <c r="H41" s="49" t="s">
        <v>394</v>
      </c>
      <c r="I41" s="49"/>
    </row>
    <row r="42" spans="1:9" ht="15.75">
      <c r="A42" s="49">
        <v>20191021</v>
      </c>
      <c r="B42" s="49">
        <v>100</v>
      </c>
      <c r="C42" s="49" t="s">
        <v>138</v>
      </c>
      <c r="D42" s="49" t="s">
        <v>103</v>
      </c>
      <c r="E42" s="49" t="s">
        <v>215</v>
      </c>
      <c r="F42" s="49" t="s">
        <v>452</v>
      </c>
      <c r="G42" s="49" t="s">
        <v>15</v>
      </c>
      <c r="H42" s="49" t="s">
        <v>393</v>
      </c>
      <c r="I42" s="49"/>
    </row>
    <row r="43" spans="1:9" ht="15.75">
      <c r="A43" s="49">
        <v>20191203</v>
      </c>
      <c r="B43" s="49">
        <v>743</v>
      </c>
      <c r="C43" s="49">
        <v>825781832893372</v>
      </c>
      <c r="D43" s="49" t="s">
        <v>100</v>
      </c>
      <c r="E43" s="49" t="s">
        <v>202</v>
      </c>
      <c r="F43" s="49" t="s">
        <v>203</v>
      </c>
      <c r="G43" s="49" t="s">
        <v>15</v>
      </c>
      <c r="H43" s="49" t="s">
        <v>399</v>
      </c>
      <c r="I43" s="49"/>
    </row>
    <row r="44" spans="1:9" ht="15.75">
      <c r="A44" s="49">
        <v>20191217</v>
      </c>
      <c r="B44" s="49">
        <v>600</v>
      </c>
      <c r="C44" s="49" t="s">
        <v>462</v>
      </c>
      <c r="D44" s="49" t="s">
        <v>190</v>
      </c>
      <c r="E44" s="49" t="s">
        <v>191</v>
      </c>
      <c r="F44" s="49" t="s">
        <v>467</v>
      </c>
      <c r="G44" s="49" t="s">
        <v>15</v>
      </c>
      <c r="H44" s="49" t="s">
        <v>406</v>
      </c>
      <c r="I44" s="49"/>
    </row>
    <row r="45" spans="1:9" ht="15.75">
      <c r="A45" s="49">
        <v>20191217</v>
      </c>
      <c r="B45" s="49">
        <v>5700</v>
      </c>
      <c r="C45" s="49">
        <v>3217338</v>
      </c>
      <c r="D45" s="49" t="s">
        <v>98</v>
      </c>
      <c r="E45" s="49" t="s">
        <v>188</v>
      </c>
      <c r="F45" s="49" t="s">
        <v>33</v>
      </c>
      <c r="G45" s="49" t="s">
        <v>15</v>
      </c>
      <c r="H45" s="49" t="s">
        <v>405</v>
      </c>
      <c r="I45" s="49"/>
    </row>
    <row r="46" spans="1:9" ht="15.75">
      <c r="A46" s="49">
        <v>20200107</v>
      </c>
      <c r="B46" s="49">
        <v>448</v>
      </c>
      <c r="C46" s="49">
        <v>54046560</v>
      </c>
      <c r="D46" s="49" t="s">
        <v>269</v>
      </c>
      <c r="E46" s="49" t="s">
        <v>340</v>
      </c>
      <c r="F46" s="49" t="s">
        <v>476</v>
      </c>
      <c r="G46" s="49" t="s">
        <v>15</v>
      </c>
      <c r="H46" s="49" t="s">
        <v>415</v>
      </c>
      <c r="I46" s="49"/>
    </row>
    <row r="47" spans="1:9" ht="15.75">
      <c r="A47" s="49">
        <v>20200107</v>
      </c>
      <c r="B47" s="49">
        <v>504</v>
      </c>
      <c r="C47" s="49">
        <v>54046560</v>
      </c>
      <c r="D47" s="49" t="s">
        <v>269</v>
      </c>
      <c r="E47" s="49" t="s">
        <v>339</v>
      </c>
      <c r="F47" s="49" t="s">
        <v>475</v>
      </c>
      <c r="G47" s="49" t="s">
        <v>15</v>
      </c>
      <c r="H47" s="49" t="s">
        <v>414</v>
      </c>
      <c r="I47" s="49"/>
    </row>
    <row r="48" spans="1:9" ht="15.75">
      <c r="A48" s="49">
        <v>20200107</v>
      </c>
      <c r="B48" s="49">
        <v>620</v>
      </c>
      <c r="C48" s="49" t="s">
        <v>336</v>
      </c>
      <c r="D48" s="49" t="s">
        <v>337</v>
      </c>
      <c r="E48" s="49" t="s">
        <v>338</v>
      </c>
      <c r="F48" s="49" t="s">
        <v>469</v>
      </c>
      <c r="G48" s="49" t="s">
        <v>15</v>
      </c>
      <c r="H48" s="49" t="s">
        <v>416</v>
      </c>
      <c r="I48" s="49"/>
    </row>
    <row r="49" spans="1:9" ht="15.75">
      <c r="A49" s="49">
        <v>20200107</v>
      </c>
      <c r="B49" s="49">
        <v>2520</v>
      </c>
      <c r="C49" s="49">
        <v>54046560</v>
      </c>
      <c r="D49" s="49" t="s">
        <v>269</v>
      </c>
      <c r="E49" s="49" t="s">
        <v>334</v>
      </c>
      <c r="F49" s="49" t="s">
        <v>472</v>
      </c>
      <c r="G49" s="49" t="s">
        <v>15</v>
      </c>
      <c r="H49" s="49" t="s">
        <v>412</v>
      </c>
      <c r="I49" s="49"/>
    </row>
    <row r="50" spans="1:9" ht="15.75">
      <c r="A50" s="49">
        <v>20200107</v>
      </c>
      <c r="B50" s="49">
        <v>2520</v>
      </c>
      <c r="C50" s="49">
        <v>54046560</v>
      </c>
      <c r="D50" s="49" t="s">
        <v>269</v>
      </c>
      <c r="E50" s="49" t="s">
        <v>335</v>
      </c>
      <c r="F50" s="49" t="s">
        <v>473</v>
      </c>
      <c r="G50" s="49" t="s">
        <v>15</v>
      </c>
      <c r="H50" s="49" t="s">
        <v>413</v>
      </c>
      <c r="I50" s="49"/>
    </row>
    <row r="51" spans="1:9" ht="15.75">
      <c r="A51" s="49">
        <v>20200107</v>
      </c>
      <c r="B51" s="49">
        <v>3024</v>
      </c>
      <c r="C51" s="49">
        <v>54046560</v>
      </c>
      <c r="D51" s="49" t="s">
        <v>269</v>
      </c>
      <c r="E51" s="49" t="s">
        <v>333</v>
      </c>
      <c r="F51" s="49" t="s">
        <v>474</v>
      </c>
      <c r="G51" s="49" t="s">
        <v>15</v>
      </c>
      <c r="H51" s="49" t="s">
        <v>411</v>
      </c>
      <c r="I51" s="49"/>
    </row>
    <row r="52" spans="1:9" ht="15.75">
      <c r="A52" s="51">
        <v>20190410</v>
      </c>
      <c r="B52" s="51">
        <v>14140</v>
      </c>
      <c r="C52" s="51">
        <v>3217338</v>
      </c>
      <c r="D52" s="51" t="s">
        <v>98</v>
      </c>
      <c r="E52" s="51" t="s">
        <v>99</v>
      </c>
      <c r="F52" s="51" t="s">
        <v>281</v>
      </c>
      <c r="G52" s="49" t="s">
        <v>15</v>
      </c>
      <c r="H52" s="51" t="s">
        <v>361</v>
      </c>
      <c r="I52" s="51"/>
    </row>
    <row r="53" spans="1:9" s="41" customFormat="1">
      <c r="A53" s="98">
        <v>43840</v>
      </c>
      <c r="B53" s="99">
        <v>2500</v>
      </c>
      <c r="C53" s="99" t="s">
        <v>500</v>
      </c>
      <c r="D53" s="99" t="s">
        <v>103</v>
      </c>
      <c r="E53" s="99" t="s">
        <v>501</v>
      </c>
      <c r="F53" s="99" t="s">
        <v>502</v>
      </c>
      <c r="G53" s="45" t="s">
        <v>15</v>
      </c>
      <c r="H53" s="6" t="s">
        <v>511</v>
      </c>
      <c r="I53" s="45"/>
    </row>
    <row r="54" spans="1:9">
      <c r="A54" s="1">
        <v>43840</v>
      </c>
      <c r="B54">
        <v>1690</v>
      </c>
      <c r="C54" t="s">
        <v>503</v>
      </c>
      <c r="D54" t="s">
        <v>504</v>
      </c>
      <c r="E54" t="s">
        <v>505</v>
      </c>
      <c r="F54" t="s">
        <v>506</v>
      </c>
      <c r="G54" s="6" t="s">
        <v>15</v>
      </c>
      <c r="H54" s="6" t="s">
        <v>512</v>
      </c>
    </row>
    <row r="55" spans="1:9" ht="15.75">
      <c r="A55" s="49">
        <v>20190410</v>
      </c>
      <c r="B55" s="49">
        <v>500</v>
      </c>
      <c r="C55" s="49">
        <v>821720032329013</v>
      </c>
      <c r="D55" s="49" t="s">
        <v>100</v>
      </c>
      <c r="E55" s="49" t="s">
        <v>435</v>
      </c>
      <c r="F55" s="49" t="s">
        <v>436</v>
      </c>
      <c r="G55" s="49" t="s">
        <v>16</v>
      </c>
      <c r="H55" s="49" t="s">
        <v>47</v>
      </c>
      <c r="I55" s="49"/>
    </row>
    <row r="56" spans="1:9" ht="15.75">
      <c r="A56" s="50">
        <v>20190410</v>
      </c>
      <c r="B56" s="50">
        <v>1179</v>
      </c>
      <c r="C56" s="50" t="s">
        <v>95</v>
      </c>
      <c r="D56" s="50" t="s">
        <v>96</v>
      </c>
      <c r="E56" s="50" t="s">
        <v>289</v>
      </c>
      <c r="F56" s="50" t="s">
        <v>290</v>
      </c>
      <c r="G56" s="50" t="s">
        <v>16</v>
      </c>
      <c r="H56" s="50" t="s">
        <v>44</v>
      </c>
      <c r="I56" s="44" t="s">
        <v>483</v>
      </c>
    </row>
    <row r="57" spans="1:9" ht="15.75">
      <c r="A57" s="49">
        <v>20190410</v>
      </c>
      <c r="B57" s="49">
        <v>1300</v>
      </c>
      <c r="C57" s="49">
        <v>821720032329013</v>
      </c>
      <c r="D57" s="49" t="s">
        <v>100</v>
      </c>
      <c r="E57" s="49" t="s">
        <v>433</v>
      </c>
      <c r="F57" s="49" t="s">
        <v>434</v>
      </c>
      <c r="G57" s="49" t="s">
        <v>16</v>
      </c>
      <c r="H57" s="49" t="s">
        <v>43</v>
      </c>
      <c r="I57" s="49"/>
    </row>
    <row r="58" spans="1:9" ht="15.75">
      <c r="A58" s="50">
        <v>20190410</v>
      </c>
      <c r="B58" s="50">
        <v>2749.83</v>
      </c>
      <c r="C58" s="50" t="s">
        <v>95</v>
      </c>
      <c r="D58" s="50" t="s">
        <v>96</v>
      </c>
      <c r="E58" s="50" t="s">
        <v>431</v>
      </c>
      <c r="F58" s="50" t="s">
        <v>432</v>
      </c>
      <c r="G58" s="50" t="s">
        <v>16</v>
      </c>
      <c r="H58" s="50" t="s">
        <v>362</v>
      </c>
      <c r="I58" s="50" t="s">
        <v>354</v>
      </c>
    </row>
    <row r="59" spans="1:9" ht="15.75">
      <c r="A59" s="49">
        <v>20190503</v>
      </c>
      <c r="B59" s="49">
        <v>5995</v>
      </c>
      <c r="C59" s="49">
        <v>6116685</v>
      </c>
      <c r="D59" s="49" t="s">
        <v>141</v>
      </c>
      <c r="E59" s="49" t="s">
        <v>142</v>
      </c>
      <c r="F59" s="49" t="s">
        <v>441</v>
      </c>
      <c r="G59" s="49" t="s">
        <v>16</v>
      </c>
      <c r="H59" s="49" t="s">
        <v>365</v>
      </c>
      <c r="I59" s="49"/>
    </row>
    <row r="60" spans="1:9" ht="15.75">
      <c r="A60" s="49">
        <v>20190604</v>
      </c>
      <c r="B60" s="49">
        <v>3248</v>
      </c>
      <c r="C60" s="49">
        <v>54046560</v>
      </c>
      <c r="D60" s="49" t="s">
        <v>269</v>
      </c>
      <c r="E60" s="49" t="s">
        <v>132</v>
      </c>
      <c r="F60" s="49" t="s">
        <v>271</v>
      </c>
      <c r="G60" s="49" t="s">
        <v>16</v>
      </c>
      <c r="H60" s="49" t="s">
        <v>371</v>
      </c>
      <c r="I60" s="49"/>
    </row>
    <row r="61" spans="1:9" ht="15.75">
      <c r="A61" s="49">
        <v>20190604</v>
      </c>
      <c r="B61" s="49">
        <v>3897</v>
      </c>
      <c r="C61" s="49">
        <v>54046560</v>
      </c>
      <c r="D61" s="49" t="s">
        <v>269</v>
      </c>
      <c r="E61" s="49" t="s">
        <v>131</v>
      </c>
      <c r="F61" s="49" t="s">
        <v>270</v>
      </c>
      <c r="G61" s="49" t="s">
        <v>16</v>
      </c>
      <c r="H61" s="49" t="s">
        <v>370</v>
      </c>
      <c r="I61" s="49"/>
    </row>
    <row r="62" spans="1:9" ht="15.75">
      <c r="A62" s="49">
        <v>20191203</v>
      </c>
      <c r="B62" s="49">
        <v>150.86000000000001</v>
      </c>
      <c r="C62" s="49" t="s">
        <v>147</v>
      </c>
      <c r="D62" s="49" t="s">
        <v>96</v>
      </c>
      <c r="E62" s="49" t="s">
        <v>207</v>
      </c>
      <c r="F62" s="49" t="s">
        <v>208</v>
      </c>
      <c r="G62" s="49" t="s">
        <v>16</v>
      </c>
      <c r="H62" s="49" t="s">
        <v>402</v>
      </c>
      <c r="I62" s="49"/>
    </row>
    <row r="63" spans="1:9" ht="15.75">
      <c r="A63" s="49">
        <v>20191203</v>
      </c>
      <c r="B63" s="49">
        <v>500</v>
      </c>
      <c r="C63" s="49" t="s">
        <v>199</v>
      </c>
      <c r="D63" s="49" t="s">
        <v>103</v>
      </c>
      <c r="E63" s="49" t="s">
        <v>456</v>
      </c>
      <c r="F63" s="49" t="s">
        <v>205</v>
      </c>
      <c r="G63" s="49" t="s">
        <v>16</v>
      </c>
      <c r="H63" s="49" t="s">
        <v>400</v>
      </c>
      <c r="I63" s="49"/>
    </row>
    <row r="64" spans="1:9" ht="15.75">
      <c r="A64" s="49">
        <v>20191203</v>
      </c>
      <c r="B64" s="49">
        <v>1300</v>
      </c>
      <c r="C64" s="49">
        <v>821720032329013</v>
      </c>
      <c r="D64" s="49" t="s">
        <v>100</v>
      </c>
      <c r="E64" s="49" t="s">
        <v>454</v>
      </c>
      <c r="F64" s="49" t="s">
        <v>198</v>
      </c>
      <c r="G64" s="49" t="s">
        <v>16</v>
      </c>
      <c r="H64" s="49" t="s">
        <v>397</v>
      </c>
      <c r="I64" s="49"/>
    </row>
    <row r="65" spans="1:9" ht="15.75">
      <c r="A65" s="49">
        <v>20200107</v>
      </c>
      <c r="B65" s="49">
        <v>100</v>
      </c>
      <c r="C65" s="49" t="s">
        <v>336</v>
      </c>
      <c r="D65" s="49" t="s">
        <v>337</v>
      </c>
      <c r="E65" s="49" t="s">
        <v>454</v>
      </c>
      <c r="F65" s="49" t="s">
        <v>127</v>
      </c>
      <c r="G65" s="49" t="s">
        <v>16</v>
      </c>
      <c r="H65" s="49" t="s">
        <v>426</v>
      </c>
      <c r="I65" s="49"/>
    </row>
    <row r="66" spans="1:9" ht="15.75">
      <c r="A66" s="49">
        <v>20200107</v>
      </c>
      <c r="B66" s="49">
        <v>75</v>
      </c>
      <c r="C66" s="49" t="s">
        <v>336</v>
      </c>
      <c r="D66" s="49" t="s">
        <v>337</v>
      </c>
      <c r="E66" s="49" t="s">
        <v>456</v>
      </c>
      <c r="F66" s="49" t="s">
        <v>127</v>
      </c>
      <c r="G66" s="49" t="s">
        <v>16</v>
      </c>
      <c r="H66" s="49" t="s">
        <v>428</v>
      </c>
      <c r="I66" s="49"/>
    </row>
    <row r="67" spans="1:9" ht="15.75">
      <c r="A67" s="49">
        <v>20200107</v>
      </c>
      <c r="B67" s="49">
        <v>3119.87</v>
      </c>
      <c r="C67" s="49">
        <v>54046560</v>
      </c>
      <c r="D67" s="49" t="s">
        <v>269</v>
      </c>
      <c r="E67" s="49" t="s">
        <v>332</v>
      </c>
      <c r="F67" s="49" t="s">
        <v>470</v>
      </c>
      <c r="G67" s="49" t="s">
        <v>16</v>
      </c>
      <c r="H67" s="49" t="s">
        <v>410</v>
      </c>
      <c r="I67" s="49">
        <f>SUM(B2:B93)</f>
        <v>203156.30999999997</v>
      </c>
    </row>
    <row r="68" spans="1:9" ht="15.75">
      <c r="A68" s="49">
        <v>20200107</v>
      </c>
      <c r="B68" s="49">
        <v>3548.16</v>
      </c>
      <c r="C68" s="49">
        <v>54046560</v>
      </c>
      <c r="D68" s="49" t="s">
        <v>269</v>
      </c>
      <c r="E68" s="49" t="s">
        <v>331</v>
      </c>
      <c r="F68" s="49" t="s">
        <v>471</v>
      </c>
      <c r="G68" s="49" t="s">
        <v>16</v>
      </c>
      <c r="H68" s="49" t="s">
        <v>409</v>
      </c>
      <c r="I68" s="49"/>
    </row>
    <row r="69" spans="1:9" ht="15.75">
      <c r="A69" s="49">
        <v>20190206</v>
      </c>
      <c r="B69" s="49">
        <v>244</v>
      </c>
      <c r="C69" s="49" t="s">
        <v>307</v>
      </c>
      <c r="D69" s="49" t="s">
        <v>308</v>
      </c>
      <c r="E69" s="49" t="s">
        <v>309</v>
      </c>
      <c r="F69" s="49" t="s">
        <v>310</v>
      </c>
      <c r="G69" s="49" t="s">
        <v>20</v>
      </c>
      <c r="H69" s="49" t="s">
        <v>30</v>
      </c>
      <c r="I69" s="49"/>
    </row>
    <row r="70" spans="1:9" ht="15.75">
      <c r="A70" s="49">
        <v>20190410</v>
      </c>
      <c r="B70" s="49">
        <v>152.44</v>
      </c>
      <c r="C70" s="49" t="s">
        <v>102</v>
      </c>
      <c r="D70" s="49" t="s">
        <v>103</v>
      </c>
      <c r="E70" s="49" t="s">
        <v>110</v>
      </c>
      <c r="F70" s="49" t="s">
        <v>298</v>
      </c>
      <c r="G70" s="49" t="s">
        <v>20</v>
      </c>
      <c r="H70" s="49" t="s">
        <v>357</v>
      </c>
      <c r="I70" s="49"/>
    </row>
    <row r="71" spans="1:9" ht="15.75">
      <c r="A71" s="49">
        <v>20190410</v>
      </c>
      <c r="B71" s="49">
        <v>288</v>
      </c>
      <c r="C71" s="49" t="s">
        <v>102</v>
      </c>
      <c r="D71" s="49" t="s">
        <v>103</v>
      </c>
      <c r="E71" s="49" t="s">
        <v>109</v>
      </c>
      <c r="F71" s="49" t="s">
        <v>295</v>
      </c>
      <c r="G71" s="49" t="s">
        <v>20</v>
      </c>
      <c r="H71" s="49" t="s">
        <v>49</v>
      </c>
      <c r="I71" s="49"/>
    </row>
    <row r="72" spans="1:9" ht="15.75">
      <c r="A72" s="49">
        <v>20190410</v>
      </c>
      <c r="B72" s="49">
        <v>548</v>
      </c>
      <c r="C72" s="49" t="s">
        <v>102</v>
      </c>
      <c r="D72" s="49" t="s">
        <v>103</v>
      </c>
      <c r="E72" s="49" t="s">
        <v>104</v>
      </c>
      <c r="F72" s="49" t="s">
        <v>291</v>
      </c>
      <c r="G72" s="49" t="s">
        <v>20</v>
      </c>
      <c r="H72" s="49" t="s">
        <v>45</v>
      </c>
      <c r="I72" s="49"/>
    </row>
    <row r="73" spans="1:9" ht="15.75">
      <c r="A73" s="50">
        <v>20190410</v>
      </c>
      <c r="B73" s="50">
        <v>1500</v>
      </c>
      <c r="C73" s="50" t="s">
        <v>95</v>
      </c>
      <c r="D73" s="50" t="s">
        <v>96</v>
      </c>
      <c r="E73" s="50" t="s">
        <v>286</v>
      </c>
      <c r="F73" s="50" t="s">
        <v>287</v>
      </c>
      <c r="G73" s="50" t="s">
        <v>20</v>
      </c>
      <c r="H73" s="50" t="s">
        <v>364</v>
      </c>
      <c r="I73" s="50" t="s">
        <v>356</v>
      </c>
    </row>
    <row r="74" spans="1:9" ht="15.75">
      <c r="A74" s="50">
        <v>20190410</v>
      </c>
      <c r="B74" s="50">
        <v>27263</v>
      </c>
      <c r="C74" s="50" t="s">
        <v>95</v>
      </c>
      <c r="D74" s="50" t="s">
        <v>96</v>
      </c>
      <c r="E74" s="50" t="s">
        <v>279</v>
      </c>
      <c r="F74" s="50" t="s">
        <v>280</v>
      </c>
      <c r="G74" s="50" t="s">
        <v>20</v>
      </c>
      <c r="H74" s="50" t="s">
        <v>350</v>
      </c>
      <c r="I74" s="50" t="s">
        <v>353</v>
      </c>
    </row>
    <row r="75" spans="1:9" ht="15.75">
      <c r="A75" s="49">
        <v>20190507</v>
      </c>
      <c r="B75" s="49">
        <v>1140</v>
      </c>
      <c r="C75" s="49" t="s">
        <v>138</v>
      </c>
      <c r="D75" s="49" t="s">
        <v>103</v>
      </c>
      <c r="E75" s="49" t="s">
        <v>139</v>
      </c>
      <c r="F75" s="49" t="s">
        <v>273</v>
      </c>
      <c r="G75" s="49" t="s">
        <v>20</v>
      </c>
      <c r="H75" s="49" t="s">
        <v>368</v>
      </c>
      <c r="I75" s="49"/>
    </row>
    <row r="76" spans="1:9" ht="15.75">
      <c r="A76" s="49">
        <v>20190613</v>
      </c>
      <c r="B76" s="49">
        <v>335</v>
      </c>
      <c r="C76" s="49" t="s">
        <v>102</v>
      </c>
      <c r="D76" s="49" t="s">
        <v>103</v>
      </c>
      <c r="E76" s="49" t="s">
        <v>149</v>
      </c>
      <c r="F76" s="49" t="s">
        <v>263</v>
      </c>
      <c r="G76" s="49" t="s">
        <v>20</v>
      </c>
      <c r="H76" s="49" t="s">
        <v>378</v>
      </c>
      <c r="I76" s="49"/>
    </row>
    <row r="77" spans="1:9" ht="15.75">
      <c r="A77" s="49">
        <v>20190613</v>
      </c>
      <c r="B77" s="49">
        <v>821</v>
      </c>
      <c r="C77" s="49" t="s">
        <v>102</v>
      </c>
      <c r="D77" s="49" t="s">
        <v>103</v>
      </c>
      <c r="E77" s="49" t="s">
        <v>151</v>
      </c>
      <c r="F77" s="49" t="s">
        <v>261</v>
      </c>
      <c r="G77" s="49" t="s">
        <v>20</v>
      </c>
      <c r="H77" s="49" t="s">
        <v>376</v>
      </c>
      <c r="I77" s="49"/>
    </row>
    <row r="78" spans="1:9" ht="15.75">
      <c r="A78" s="49">
        <v>20190613</v>
      </c>
      <c r="B78" s="49">
        <v>1366.09</v>
      </c>
      <c r="C78" s="49" t="s">
        <v>102</v>
      </c>
      <c r="D78" s="49" t="s">
        <v>103</v>
      </c>
      <c r="E78" s="49" t="s">
        <v>149</v>
      </c>
      <c r="F78" s="49" t="s">
        <v>259</v>
      </c>
      <c r="G78" s="49" t="s">
        <v>20</v>
      </c>
      <c r="H78" s="49" t="s">
        <v>374</v>
      </c>
      <c r="I78" s="49"/>
    </row>
    <row r="79" spans="1:9" ht="15.75">
      <c r="A79" s="49">
        <v>20190910</v>
      </c>
      <c r="B79" s="49">
        <v>1639.93</v>
      </c>
      <c r="C79" s="49" t="s">
        <v>138</v>
      </c>
      <c r="D79" s="49" t="s">
        <v>103</v>
      </c>
      <c r="E79" s="49" t="s">
        <v>167</v>
      </c>
      <c r="F79" s="49" t="s">
        <v>256</v>
      </c>
      <c r="G79" s="49" t="s">
        <v>20</v>
      </c>
      <c r="H79" s="49" t="s">
        <v>387</v>
      </c>
      <c r="I79" s="49"/>
    </row>
    <row r="80" spans="1:9" ht="15.75">
      <c r="A80" s="49">
        <v>20190910</v>
      </c>
      <c r="B80" s="49">
        <v>1863.55</v>
      </c>
      <c r="C80" s="49" t="s">
        <v>138</v>
      </c>
      <c r="D80" s="49" t="s">
        <v>103</v>
      </c>
      <c r="E80" s="49" t="s">
        <v>167</v>
      </c>
      <c r="F80" s="49" t="s">
        <v>255</v>
      </c>
      <c r="G80" s="49" t="s">
        <v>20</v>
      </c>
      <c r="H80" s="49" t="s">
        <v>386</v>
      </c>
      <c r="I80" s="49"/>
    </row>
    <row r="81" spans="1:9" ht="15.75">
      <c r="A81" s="49">
        <v>20190910</v>
      </c>
      <c r="B81" s="49">
        <v>3779.89</v>
      </c>
      <c r="C81" s="49" t="s">
        <v>102</v>
      </c>
      <c r="D81" s="49" t="s">
        <v>103</v>
      </c>
      <c r="E81" s="49" t="s">
        <v>167</v>
      </c>
      <c r="F81" s="49" t="s">
        <v>254</v>
      </c>
      <c r="G81" s="49" t="s">
        <v>20</v>
      </c>
      <c r="H81" s="49" t="s">
        <v>385</v>
      </c>
      <c r="I81" s="49"/>
    </row>
    <row r="82" spans="1:9" ht="15.75">
      <c r="A82" s="49">
        <v>20191204</v>
      </c>
      <c r="B82" s="49">
        <v>1665</v>
      </c>
      <c r="C82" s="49">
        <v>3170701</v>
      </c>
      <c r="D82" s="49" t="s">
        <v>193</v>
      </c>
      <c r="E82" s="49" t="s">
        <v>460</v>
      </c>
      <c r="F82" s="49" t="s">
        <v>461</v>
      </c>
      <c r="G82" s="49" t="s">
        <v>20</v>
      </c>
      <c r="H82" s="49" t="s">
        <v>404</v>
      </c>
      <c r="I82" s="49"/>
    </row>
    <row r="83" spans="1:9" ht="15.75">
      <c r="A83" s="49">
        <v>20191204</v>
      </c>
      <c r="B83" s="49">
        <v>2405</v>
      </c>
      <c r="C83" s="49">
        <v>3170701</v>
      </c>
      <c r="D83" s="49" t="s">
        <v>193</v>
      </c>
      <c r="E83" s="49" t="s">
        <v>458</v>
      </c>
      <c r="F83" s="49" t="s">
        <v>459</v>
      </c>
      <c r="G83" s="49" t="s">
        <v>20</v>
      </c>
      <c r="H83" s="49" t="s">
        <v>403</v>
      </c>
      <c r="I83" s="49"/>
    </row>
    <row r="84" spans="1:9" ht="15.75">
      <c r="A84" s="49">
        <v>20191220</v>
      </c>
      <c r="B84" s="49">
        <v>383.65</v>
      </c>
      <c r="C84" s="49" t="s">
        <v>185</v>
      </c>
      <c r="D84" s="49" t="s">
        <v>103</v>
      </c>
      <c r="E84" s="49" t="s">
        <v>186</v>
      </c>
      <c r="F84" s="49" t="s">
        <v>187</v>
      </c>
      <c r="G84" s="49" t="s">
        <v>20</v>
      </c>
      <c r="H84" s="49" t="s">
        <v>407</v>
      </c>
      <c r="I84" s="49"/>
    </row>
    <row r="85" spans="1:9" ht="15.75">
      <c r="A85" s="49">
        <v>20190206</v>
      </c>
      <c r="B85" s="49">
        <v>240</v>
      </c>
      <c r="C85" s="49" t="s">
        <v>311</v>
      </c>
      <c r="D85" s="49" t="s">
        <v>96</v>
      </c>
      <c r="E85" s="49" t="s">
        <v>312</v>
      </c>
      <c r="F85" s="49" t="s">
        <v>313</v>
      </c>
      <c r="G85" s="49" t="s">
        <v>18</v>
      </c>
      <c r="H85" s="49" t="s">
        <v>32</v>
      </c>
      <c r="I85" s="49"/>
    </row>
    <row r="86" spans="1:9" ht="15.75">
      <c r="A86" s="50">
        <v>20190410</v>
      </c>
      <c r="B86" s="50">
        <v>2250</v>
      </c>
      <c r="C86" s="50" t="s">
        <v>95</v>
      </c>
      <c r="D86" s="50" t="s">
        <v>96</v>
      </c>
      <c r="E86" s="50" t="s">
        <v>284</v>
      </c>
      <c r="F86" s="50" t="s">
        <v>285</v>
      </c>
      <c r="G86" s="50" t="s">
        <v>18</v>
      </c>
      <c r="H86" s="50" t="s">
        <v>363</v>
      </c>
      <c r="I86" s="50" t="s">
        <v>355</v>
      </c>
    </row>
    <row r="87" spans="1:9" ht="15.75">
      <c r="A87" s="49">
        <v>20191016</v>
      </c>
      <c r="B87" s="49">
        <v>699</v>
      </c>
      <c r="C87" s="49">
        <v>832799239966337</v>
      </c>
      <c r="D87" s="49" t="s">
        <v>100</v>
      </c>
      <c r="E87" s="49" t="s">
        <v>220</v>
      </c>
      <c r="F87" s="49" t="s">
        <v>221</v>
      </c>
      <c r="G87" s="49" t="s">
        <v>18</v>
      </c>
      <c r="H87" s="49" t="s">
        <v>388</v>
      </c>
      <c r="I87" s="49"/>
    </row>
    <row r="88" spans="1:9" ht="15.75">
      <c r="A88" s="49">
        <v>20190506</v>
      </c>
      <c r="B88" s="49">
        <v>1.5</v>
      </c>
      <c r="C88" s="49" t="s">
        <v>127</v>
      </c>
      <c r="D88" s="49" t="s">
        <v>128</v>
      </c>
      <c r="E88" s="49" t="s">
        <v>129</v>
      </c>
      <c r="F88" s="49" t="s">
        <v>127</v>
      </c>
      <c r="G88" s="49" t="s">
        <v>23</v>
      </c>
      <c r="H88" s="49"/>
      <c r="I88" s="49"/>
    </row>
    <row r="89" spans="1:9" ht="15.75">
      <c r="A89" s="49">
        <v>20190605</v>
      </c>
      <c r="B89" s="49">
        <v>1.5</v>
      </c>
      <c r="C89" s="49" t="s">
        <v>127</v>
      </c>
      <c r="D89" s="49" t="s">
        <v>128</v>
      </c>
      <c r="E89" s="49" t="s">
        <v>129</v>
      </c>
      <c r="F89" s="49" t="s">
        <v>127</v>
      </c>
      <c r="G89" s="49" t="s">
        <v>23</v>
      </c>
      <c r="H89" s="49"/>
      <c r="I89" s="49"/>
    </row>
    <row r="90" spans="1:9" ht="15.75">
      <c r="A90" s="49">
        <v>20190703</v>
      </c>
      <c r="B90" s="49">
        <v>7.5</v>
      </c>
      <c r="C90" s="49" t="s">
        <v>127</v>
      </c>
      <c r="D90" s="49" t="s">
        <v>128</v>
      </c>
      <c r="E90" s="49" t="s">
        <v>129</v>
      </c>
      <c r="F90" s="49" t="s">
        <v>127</v>
      </c>
      <c r="G90" s="49" t="s">
        <v>23</v>
      </c>
      <c r="H90" s="49"/>
      <c r="I90" s="49"/>
    </row>
    <row r="91" spans="1:9" ht="15.75">
      <c r="A91" s="49">
        <v>20191105</v>
      </c>
      <c r="B91" s="49">
        <v>3</v>
      </c>
      <c r="C91" s="49" t="s">
        <v>127</v>
      </c>
      <c r="D91" s="49" t="s">
        <v>128</v>
      </c>
      <c r="E91" s="49" t="s">
        <v>129</v>
      </c>
      <c r="F91" s="49" t="s">
        <v>127</v>
      </c>
      <c r="G91" s="49" t="s">
        <v>23</v>
      </c>
      <c r="H91" s="49"/>
      <c r="I91" s="49"/>
    </row>
    <row r="92" spans="1:9" ht="15.75">
      <c r="A92" s="49">
        <v>20200107</v>
      </c>
      <c r="B92" s="49">
        <v>1434.5</v>
      </c>
      <c r="C92" s="49" t="s">
        <v>127</v>
      </c>
      <c r="D92" s="49" t="s">
        <v>128</v>
      </c>
      <c r="E92" s="49" t="s">
        <v>129</v>
      </c>
      <c r="F92" s="49" t="s">
        <v>127</v>
      </c>
      <c r="G92" s="49" t="s">
        <v>23</v>
      </c>
      <c r="H92" s="49"/>
      <c r="I92" s="49"/>
    </row>
    <row r="93" spans="1:9" ht="15.75">
      <c r="A93" s="1">
        <v>43840</v>
      </c>
      <c r="B93">
        <v>179</v>
      </c>
      <c r="C93" t="s">
        <v>507</v>
      </c>
      <c r="D93" t="s">
        <v>508</v>
      </c>
      <c r="E93" t="s">
        <v>509</v>
      </c>
      <c r="F93" t="s">
        <v>510</v>
      </c>
      <c r="G93" s="49" t="s">
        <v>23</v>
      </c>
      <c r="H93" s="6" t="s">
        <v>513</v>
      </c>
    </row>
  </sheetData>
  <sortState xmlns:xlrd2="http://schemas.microsoft.com/office/spreadsheetml/2017/richdata2" ref="A2:I93">
    <sortCondition ref="G1"/>
  </sortState>
  <phoneticPr fontId="1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678E-3270-49E1-92F4-89A2B70D4AB6}">
  <dimension ref="A1:L93"/>
  <sheetViews>
    <sheetView tabSelected="1" topLeftCell="A37" zoomScale="60" zoomScaleNormal="60" workbookViewId="0">
      <selection activeCell="H94" sqref="H94"/>
    </sheetView>
  </sheetViews>
  <sheetFormatPr defaultRowHeight="15"/>
  <cols>
    <col min="1" max="1" width="39.7109375" style="6" bestFit="1" customWidth="1"/>
    <col min="2" max="2" width="15.85546875" style="6" customWidth="1"/>
    <col min="3" max="3" width="29" style="6" bestFit="1" customWidth="1"/>
    <col min="4" max="4" width="39.5703125" style="6" bestFit="1" customWidth="1"/>
    <col min="5" max="5" width="45.7109375" style="6" bestFit="1" customWidth="1"/>
    <col min="6" max="6" width="49.42578125" style="6" bestFit="1" customWidth="1"/>
    <col min="7" max="7" width="33.42578125" style="6" bestFit="1" customWidth="1"/>
    <col min="8" max="8" width="35.85546875" style="6" bestFit="1" customWidth="1"/>
    <col min="9" max="9" width="95.28515625" style="6" bestFit="1" customWidth="1"/>
    <col min="10" max="11" width="14" style="6" bestFit="1" customWidth="1"/>
    <col min="12" max="12" width="30.28515625" style="6" bestFit="1" customWidth="1"/>
    <col min="13" max="13" width="38.7109375" style="6" bestFit="1" customWidth="1"/>
    <col min="14" max="16384" width="9.140625" style="6"/>
  </cols>
  <sheetData>
    <row r="1" spans="1:12" s="56" customFormat="1" ht="27" thickBot="1">
      <c r="A1" s="66" t="s">
        <v>28</v>
      </c>
      <c r="B1" s="67" t="s">
        <v>1</v>
      </c>
      <c r="C1" s="67" t="s">
        <v>347</v>
      </c>
      <c r="D1" s="67" t="s">
        <v>348</v>
      </c>
      <c r="E1" s="67" t="s">
        <v>478</v>
      </c>
      <c r="F1" s="67" t="s">
        <v>3</v>
      </c>
      <c r="G1" s="67" t="s">
        <v>5</v>
      </c>
      <c r="H1" s="67" t="s">
        <v>328</v>
      </c>
      <c r="I1" s="68" t="s">
        <v>351</v>
      </c>
    </row>
    <row r="2" spans="1:12">
      <c r="A2" s="6">
        <v>20190206</v>
      </c>
      <c r="B2" s="6">
        <v>244</v>
      </c>
      <c r="C2" s="6" t="s">
        <v>307</v>
      </c>
      <c r="D2" s="6" t="s">
        <v>308</v>
      </c>
      <c r="E2" s="6" t="s">
        <v>309</v>
      </c>
      <c r="F2" s="6" t="s">
        <v>310</v>
      </c>
      <c r="G2" s="6" t="s">
        <v>20</v>
      </c>
      <c r="H2" s="6" t="s">
        <v>30</v>
      </c>
    </row>
    <row r="3" spans="1:12">
      <c r="A3" s="6">
        <v>20190206</v>
      </c>
      <c r="B3" s="6">
        <v>240</v>
      </c>
      <c r="C3" s="6" t="s">
        <v>311</v>
      </c>
      <c r="D3" s="6" t="s">
        <v>96</v>
      </c>
      <c r="E3" s="6" t="s">
        <v>312</v>
      </c>
      <c r="F3" s="6" t="s">
        <v>313</v>
      </c>
      <c r="G3" s="6" t="s">
        <v>18</v>
      </c>
      <c r="H3" s="6" t="s">
        <v>32</v>
      </c>
    </row>
    <row r="4" spans="1:12">
      <c r="A4" s="44">
        <v>20190410</v>
      </c>
      <c r="B4" s="44">
        <v>27805.56</v>
      </c>
      <c r="C4" s="44" t="s">
        <v>95</v>
      </c>
      <c r="D4" s="44" t="s">
        <v>96</v>
      </c>
      <c r="E4" s="44" t="s">
        <v>429</v>
      </c>
      <c r="F4" s="44" t="s">
        <v>430</v>
      </c>
      <c r="G4" s="44" t="s">
        <v>9</v>
      </c>
      <c r="H4" s="44" t="s">
        <v>349</v>
      </c>
      <c r="I4" s="44" t="s">
        <v>352</v>
      </c>
    </row>
    <row r="5" spans="1:12">
      <c r="A5" s="44">
        <v>20190410</v>
      </c>
      <c r="B5" s="44">
        <v>27263</v>
      </c>
      <c r="C5" s="44" t="s">
        <v>95</v>
      </c>
      <c r="D5" s="44" t="s">
        <v>96</v>
      </c>
      <c r="E5" s="44" t="s">
        <v>279</v>
      </c>
      <c r="F5" s="44" t="s">
        <v>280</v>
      </c>
      <c r="G5" s="44" t="s">
        <v>20</v>
      </c>
      <c r="H5" s="44" t="s">
        <v>350</v>
      </c>
      <c r="I5" s="44" t="s">
        <v>353</v>
      </c>
    </row>
    <row r="6" spans="1:12" ht="36" customHeight="1">
      <c r="A6" s="46">
        <v>20190410</v>
      </c>
      <c r="B6" s="46">
        <v>14140</v>
      </c>
      <c r="C6" s="46">
        <v>3217338</v>
      </c>
      <c r="D6" s="46" t="s">
        <v>98</v>
      </c>
      <c r="E6" s="46" t="s">
        <v>99</v>
      </c>
      <c r="F6" s="46" t="s">
        <v>281</v>
      </c>
      <c r="G6" s="49" t="s">
        <v>15</v>
      </c>
      <c r="H6" s="46" t="s">
        <v>361</v>
      </c>
      <c r="I6" s="46"/>
    </row>
    <row r="7" spans="1:12" ht="30" customHeight="1">
      <c r="A7" s="44">
        <v>20190410</v>
      </c>
      <c r="B7" s="44">
        <v>2749.83</v>
      </c>
      <c r="C7" s="44" t="s">
        <v>95</v>
      </c>
      <c r="D7" s="44" t="s">
        <v>96</v>
      </c>
      <c r="E7" s="44" t="s">
        <v>431</v>
      </c>
      <c r="F7" s="44" t="s">
        <v>432</v>
      </c>
      <c r="G7" s="44" t="s">
        <v>16</v>
      </c>
      <c r="H7" s="44" t="s">
        <v>362</v>
      </c>
      <c r="I7" s="44" t="s">
        <v>354</v>
      </c>
    </row>
    <row r="8" spans="1:12" s="41" customFormat="1" ht="42" customHeight="1">
      <c r="A8" s="47">
        <v>20190410</v>
      </c>
      <c r="B8" s="47">
        <v>2250</v>
      </c>
      <c r="C8" s="47" t="s">
        <v>95</v>
      </c>
      <c r="D8" s="47" t="s">
        <v>96</v>
      </c>
      <c r="E8" s="47" t="s">
        <v>284</v>
      </c>
      <c r="F8" s="47" t="s">
        <v>285</v>
      </c>
      <c r="G8" s="47" t="s">
        <v>18</v>
      </c>
      <c r="H8" s="47" t="s">
        <v>363</v>
      </c>
      <c r="I8" s="47" t="s">
        <v>355</v>
      </c>
      <c r="J8" s="6"/>
      <c r="K8" s="6"/>
      <c r="L8" s="6"/>
    </row>
    <row r="9" spans="1:12" ht="53.25" customHeight="1">
      <c r="A9" s="44">
        <v>20190410</v>
      </c>
      <c r="B9" s="44">
        <v>1500</v>
      </c>
      <c r="C9" s="44" t="s">
        <v>95</v>
      </c>
      <c r="D9" s="44" t="s">
        <v>96</v>
      </c>
      <c r="E9" s="44" t="s">
        <v>286</v>
      </c>
      <c r="F9" s="44" t="s">
        <v>287</v>
      </c>
      <c r="G9" s="44" t="s">
        <v>20</v>
      </c>
      <c r="H9" s="44" t="s">
        <v>364</v>
      </c>
      <c r="I9" s="44" t="s">
        <v>356</v>
      </c>
    </row>
    <row r="10" spans="1:12">
      <c r="A10" s="6">
        <v>20190410</v>
      </c>
      <c r="B10" s="6">
        <v>180</v>
      </c>
      <c r="C10" s="6" t="s">
        <v>95</v>
      </c>
      <c r="D10" s="6" t="s">
        <v>96</v>
      </c>
      <c r="E10" s="6" t="s">
        <v>437</v>
      </c>
      <c r="F10" s="6" t="s">
        <v>438</v>
      </c>
      <c r="G10" s="6" t="s">
        <v>9</v>
      </c>
      <c r="H10" s="6" t="s">
        <v>74</v>
      </c>
    </row>
    <row r="11" spans="1:12">
      <c r="A11" s="46">
        <v>20190410</v>
      </c>
      <c r="B11" s="46">
        <v>152.44</v>
      </c>
      <c r="C11" s="46" t="s">
        <v>102</v>
      </c>
      <c r="D11" s="46" t="s">
        <v>103</v>
      </c>
      <c r="E11" s="46" t="s">
        <v>110</v>
      </c>
      <c r="F11" s="46" t="s">
        <v>298</v>
      </c>
      <c r="G11" s="46" t="s">
        <v>20</v>
      </c>
      <c r="H11" s="46" t="s">
        <v>357</v>
      </c>
      <c r="I11" s="46"/>
    </row>
    <row r="12" spans="1:12" s="41" customFormat="1">
      <c r="A12" s="45">
        <v>20190410</v>
      </c>
      <c r="B12" s="45">
        <v>150</v>
      </c>
      <c r="C12" s="45">
        <v>821499346598262</v>
      </c>
      <c r="D12" s="45" t="s">
        <v>100</v>
      </c>
      <c r="E12" s="45" t="s">
        <v>105</v>
      </c>
      <c r="F12" s="45" t="s">
        <v>299</v>
      </c>
      <c r="G12" s="45" t="s">
        <v>15</v>
      </c>
      <c r="H12" s="45" t="s">
        <v>358</v>
      </c>
      <c r="I12" s="46"/>
      <c r="J12" s="6"/>
      <c r="K12" s="6"/>
      <c r="L12" s="6"/>
    </row>
    <row r="13" spans="1:12">
      <c r="A13" s="46">
        <v>20190410</v>
      </c>
      <c r="B13" s="46">
        <v>122.8</v>
      </c>
      <c r="C13" s="46">
        <v>825781134232345</v>
      </c>
      <c r="D13" s="46" t="s">
        <v>100</v>
      </c>
      <c r="E13" s="46" t="s">
        <v>111</v>
      </c>
      <c r="F13" s="46" t="s">
        <v>300</v>
      </c>
      <c r="G13" s="46" t="s">
        <v>15</v>
      </c>
      <c r="H13" s="46" t="s">
        <v>359</v>
      </c>
      <c r="I13" s="46"/>
    </row>
    <row r="14" spans="1:12">
      <c r="A14" s="6">
        <v>20190410</v>
      </c>
      <c r="B14" s="6">
        <v>29.85</v>
      </c>
      <c r="C14" s="6" t="s">
        <v>95</v>
      </c>
      <c r="D14" s="6" t="s">
        <v>96</v>
      </c>
      <c r="E14" s="6" t="s">
        <v>439</v>
      </c>
      <c r="F14" s="6" t="s">
        <v>440</v>
      </c>
      <c r="G14" s="6" t="s">
        <v>9</v>
      </c>
      <c r="H14" s="6" t="s">
        <v>360</v>
      </c>
    </row>
    <row r="15" spans="1:12">
      <c r="A15" s="6">
        <v>20190410</v>
      </c>
      <c r="B15" s="6">
        <v>1300</v>
      </c>
      <c r="C15" s="6">
        <v>821720032329013</v>
      </c>
      <c r="D15" s="6" t="s">
        <v>100</v>
      </c>
      <c r="E15" s="6" t="s">
        <v>480</v>
      </c>
      <c r="F15" s="6" t="s">
        <v>481</v>
      </c>
      <c r="G15" s="6" t="s">
        <v>16</v>
      </c>
      <c r="H15" s="6" t="s">
        <v>43</v>
      </c>
    </row>
    <row r="16" spans="1:12">
      <c r="A16" s="47">
        <v>20190410</v>
      </c>
      <c r="B16" s="47">
        <v>1179</v>
      </c>
      <c r="C16" s="47" t="s">
        <v>95</v>
      </c>
      <c r="D16" s="47" t="s">
        <v>96</v>
      </c>
      <c r="E16" s="47" t="s">
        <v>289</v>
      </c>
      <c r="F16" s="47" t="s">
        <v>290</v>
      </c>
      <c r="G16" s="47" t="s">
        <v>16</v>
      </c>
      <c r="H16" s="69" t="s">
        <v>44</v>
      </c>
      <c r="I16" s="47" t="s">
        <v>483</v>
      </c>
    </row>
    <row r="17" spans="1:9">
      <c r="A17" s="6">
        <v>20190410</v>
      </c>
      <c r="B17" s="6">
        <v>548</v>
      </c>
      <c r="C17" s="6" t="s">
        <v>102</v>
      </c>
      <c r="D17" s="6" t="s">
        <v>103</v>
      </c>
      <c r="E17" s="6" t="s">
        <v>104</v>
      </c>
      <c r="F17" s="6" t="s">
        <v>291</v>
      </c>
      <c r="G17" s="6" t="s">
        <v>20</v>
      </c>
      <c r="H17" s="6" t="s">
        <v>45</v>
      </c>
    </row>
    <row r="18" spans="1:9">
      <c r="A18" s="6">
        <v>20190410</v>
      </c>
      <c r="B18" s="6">
        <v>543.9</v>
      </c>
      <c r="C18" s="6">
        <v>821499346598262</v>
      </c>
      <c r="D18" s="6" t="s">
        <v>100</v>
      </c>
      <c r="E18" s="6" t="s">
        <v>105</v>
      </c>
      <c r="F18" s="6" t="s">
        <v>292</v>
      </c>
      <c r="G18" s="6" t="s">
        <v>15</v>
      </c>
      <c r="H18" s="6" t="s">
        <v>46</v>
      </c>
    </row>
    <row r="19" spans="1:9">
      <c r="A19" s="6">
        <v>20190410</v>
      </c>
      <c r="B19" s="6">
        <v>500</v>
      </c>
      <c r="C19" s="6">
        <v>821720032329013</v>
      </c>
      <c r="D19" s="6" t="s">
        <v>100</v>
      </c>
      <c r="E19" s="6" t="s">
        <v>435</v>
      </c>
      <c r="F19" s="6" t="s">
        <v>436</v>
      </c>
      <c r="G19" s="6" t="s">
        <v>16</v>
      </c>
      <c r="H19" s="6" t="s">
        <v>47</v>
      </c>
    </row>
    <row r="20" spans="1:9">
      <c r="A20" s="6">
        <v>20190410</v>
      </c>
      <c r="B20" s="6">
        <v>495</v>
      </c>
      <c r="C20" s="6" t="s">
        <v>107</v>
      </c>
      <c r="D20" s="6" t="s">
        <v>103</v>
      </c>
      <c r="E20" s="6" t="s">
        <v>108</v>
      </c>
      <c r="F20" s="6" t="s">
        <v>294</v>
      </c>
      <c r="G20" s="6" t="s">
        <v>15</v>
      </c>
      <c r="H20" s="6" t="s">
        <v>48</v>
      </c>
    </row>
    <row r="21" spans="1:9">
      <c r="A21" s="45">
        <v>20190410</v>
      </c>
      <c r="B21" s="45">
        <v>288</v>
      </c>
      <c r="C21" s="45" t="s">
        <v>102</v>
      </c>
      <c r="D21" s="45" t="s">
        <v>103</v>
      </c>
      <c r="E21" s="45" t="s">
        <v>109</v>
      </c>
      <c r="F21" s="45" t="s">
        <v>295</v>
      </c>
      <c r="G21" s="45" t="s">
        <v>20</v>
      </c>
      <c r="H21" s="45" t="s">
        <v>49</v>
      </c>
      <c r="I21" s="45"/>
    </row>
    <row r="22" spans="1:9">
      <c r="A22" s="45">
        <v>20190503</v>
      </c>
      <c r="B22" s="45">
        <v>5995</v>
      </c>
      <c r="C22" s="45">
        <v>6116685</v>
      </c>
      <c r="D22" s="45" t="s">
        <v>141</v>
      </c>
      <c r="E22" s="45" t="s">
        <v>142</v>
      </c>
      <c r="F22" s="45" t="s">
        <v>441</v>
      </c>
      <c r="G22" s="45" t="s">
        <v>16</v>
      </c>
      <c r="H22" s="45" t="s">
        <v>365</v>
      </c>
      <c r="I22" s="45"/>
    </row>
    <row r="23" spans="1:9">
      <c r="A23" s="45">
        <v>20190503</v>
      </c>
      <c r="B23" s="45">
        <v>504.25</v>
      </c>
      <c r="C23" s="45" t="s">
        <v>143</v>
      </c>
      <c r="D23" s="45" t="s">
        <v>103</v>
      </c>
      <c r="E23" s="45" t="s">
        <v>442</v>
      </c>
      <c r="F23" s="45" t="s">
        <v>443</v>
      </c>
      <c r="G23" s="45" t="s">
        <v>15</v>
      </c>
      <c r="H23" s="45" t="s">
        <v>366</v>
      </c>
      <c r="I23" s="45"/>
    </row>
    <row r="24" spans="1:9">
      <c r="A24" s="46">
        <v>20190503</v>
      </c>
      <c r="B24" s="46">
        <v>150</v>
      </c>
      <c r="C24" s="46" t="s">
        <v>143</v>
      </c>
      <c r="D24" s="46" t="s">
        <v>103</v>
      </c>
      <c r="E24" s="46" t="s">
        <v>145</v>
      </c>
      <c r="F24" s="46" t="s">
        <v>444</v>
      </c>
      <c r="G24" s="46" t="s">
        <v>15</v>
      </c>
      <c r="H24" s="46" t="s">
        <v>367</v>
      </c>
      <c r="I24" s="46"/>
    </row>
    <row r="25" spans="1:9">
      <c r="A25" s="6">
        <v>20190506</v>
      </c>
      <c r="B25" s="6">
        <v>1.5</v>
      </c>
      <c r="C25" s="6" t="s">
        <v>127</v>
      </c>
      <c r="D25" s="6" t="s">
        <v>128</v>
      </c>
      <c r="E25" s="6" t="s">
        <v>129</v>
      </c>
      <c r="F25" s="6" t="s">
        <v>127</v>
      </c>
      <c r="G25" s="6" t="s">
        <v>23</v>
      </c>
    </row>
    <row r="26" spans="1:9">
      <c r="A26" s="6">
        <v>20190507</v>
      </c>
      <c r="B26" s="6">
        <v>1140</v>
      </c>
      <c r="C26" s="6" t="s">
        <v>138</v>
      </c>
      <c r="D26" s="6" t="s">
        <v>103</v>
      </c>
      <c r="E26" s="6" t="s">
        <v>139</v>
      </c>
      <c r="F26" s="6" t="s">
        <v>273</v>
      </c>
      <c r="G26" s="6" t="s">
        <v>20</v>
      </c>
      <c r="H26" s="6" t="s">
        <v>368</v>
      </c>
    </row>
    <row r="27" spans="1:9">
      <c r="A27" s="6">
        <v>20190604</v>
      </c>
      <c r="B27" s="6">
        <v>1388.8</v>
      </c>
      <c r="C27" s="6">
        <v>54046560</v>
      </c>
      <c r="D27" s="6" t="s">
        <v>269</v>
      </c>
      <c r="E27" s="6" t="s">
        <v>133</v>
      </c>
      <c r="F27" s="6" t="s">
        <v>127</v>
      </c>
      <c r="G27" s="6" t="s">
        <v>15</v>
      </c>
      <c r="H27" s="6" t="s">
        <v>372</v>
      </c>
    </row>
    <row r="28" spans="1:9">
      <c r="A28" s="6">
        <v>20190604</v>
      </c>
      <c r="B28" s="6">
        <v>197.6</v>
      </c>
      <c r="C28" s="6">
        <v>54046560</v>
      </c>
      <c r="D28" s="6" t="s">
        <v>269</v>
      </c>
      <c r="E28" s="6" t="s">
        <v>134</v>
      </c>
      <c r="F28" s="6" t="s">
        <v>272</v>
      </c>
      <c r="G28" s="6" t="s">
        <v>15</v>
      </c>
      <c r="H28" s="6" t="s">
        <v>373</v>
      </c>
    </row>
    <row r="29" spans="1:9">
      <c r="A29" s="6">
        <v>20190604</v>
      </c>
      <c r="B29" s="6">
        <v>3897.6</v>
      </c>
      <c r="C29" s="6">
        <v>54046560</v>
      </c>
      <c r="D29" s="6" t="s">
        <v>269</v>
      </c>
      <c r="E29" s="6" t="s">
        <v>131</v>
      </c>
      <c r="F29" s="6" t="s">
        <v>270</v>
      </c>
      <c r="G29" s="6" t="s">
        <v>16</v>
      </c>
      <c r="H29" s="6" t="s">
        <v>370</v>
      </c>
    </row>
    <row r="30" spans="1:9">
      <c r="A30" s="6">
        <v>20190604</v>
      </c>
      <c r="B30" s="6">
        <v>3248</v>
      </c>
      <c r="C30" s="6">
        <v>54046560</v>
      </c>
      <c r="D30" s="6" t="s">
        <v>269</v>
      </c>
      <c r="E30" s="6" t="s">
        <v>132</v>
      </c>
      <c r="F30" s="6" t="s">
        <v>484</v>
      </c>
      <c r="G30" s="6" t="s">
        <v>16</v>
      </c>
      <c r="H30" s="6" t="s">
        <v>371</v>
      </c>
    </row>
    <row r="31" spans="1:9">
      <c r="A31" s="6">
        <v>20190605</v>
      </c>
      <c r="B31" s="6">
        <v>1.5</v>
      </c>
      <c r="C31" s="6" t="s">
        <v>127</v>
      </c>
      <c r="D31" s="6" t="s">
        <v>128</v>
      </c>
      <c r="E31" s="6" t="s">
        <v>129</v>
      </c>
      <c r="F31" s="6" t="s">
        <v>127</v>
      </c>
      <c r="G31" s="6" t="s">
        <v>23</v>
      </c>
    </row>
    <row r="32" spans="1:9">
      <c r="A32" s="6">
        <v>20190613</v>
      </c>
      <c r="B32" s="6">
        <v>1832</v>
      </c>
      <c r="C32" s="6" t="s">
        <v>147</v>
      </c>
      <c r="D32" s="6" t="s">
        <v>96</v>
      </c>
      <c r="E32" s="6" t="s">
        <v>445</v>
      </c>
      <c r="F32" s="6" t="s">
        <v>446</v>
      </c>
      <c r="G32" s="6" t="s">
        <v>15</v>
      </c>
      <c r="H32" s="6" t="s">
        <v>369</v>
      </c>
    </row>
    <row r="33" spans="1:8">
      <c r="A33" s="6">
        <v>20190613</v>
      </c>
      <c r="B33" s="6">
        <v>1366.09</v>
      </c>
      <c r="C33" s="6" t="s">
        <v>102</v>
      </c>
      <c r="D33" s="6" t="s">
        <v>103</v>
      </c>
      <c r="E33" s="6" t="s">
        <v>149</v>
      </c>
      <c r="F33" s="6" t="s">
        <v>259</v>
      </c>
      <c r="G33" s="6" t="s">
        <v>20</v>
      </c>
      <c r="H33" s="6" t="s">
        <v>374</v>
      </c>
    </row>
    <row r="34" spans="1:8">
      <c r="A34" s="6">
        <v>20190613</v>
      </c>
      <c r="B34" s="6">
        <v>841.2</v>
      </c>
      <c r="C34" s="6" t="s">
        <v>138</v>
      </c>
      <c r="D34" s="6" t="s">
        <v>103</v>
      </c>
      <c r="E34" s="6" t="s">
        <v>150</v>
      </c>
      <c r="F34" s="6" t="s">
        <v>447</v>
      </c>
      <c r="G34" s="6" t="s">
        <v>15</v>
      </c>
      <c r="H34" s="6" t="s">
        <v>375</v>
      </c>
    </row>
    <row r="35" spans="1:8">
      <c r="A35" s="6">
        <v>20190613</v>
      </c>
      <c r="B35" s="6">
        <v>821</v>
      </c>
      <c r="C35" s="6" t="s">
        <v>102</v>
      </c>
      <c r="D35" s="6" t="s">
        <v>103</v>
      </c>
      <c r="E35" s="6" t="s">
        <v>151</v>
      </c>
      <c r="F35" s="6" t="s">
        <v>261</v>
      </c>
      <c r="G35" s="6" t="s">
        <v>20</v>
      </c>
      <c r="H35" s="6" t="s">
        <v>376</v>
      </c>
    </row>
    <row r="36" spans="1:8">
      <c r="A36" s="6">
        <v>20190613</v>
      </c>
      <c r="B36" s="6">
        <v>393.9</v>
      </c>
      <c r="C36" s="6" t="s">
        <v>152</v>
      </c>
      <c r="D36" s="6" t="s">
        <v>96</v>
      </c>
      <c r="E36" s="6" t="s">
        <v>153</v>
      </c>
      <c r="F36" s="6" t="s">
        <v>262</v>
      </c>
      <c r="G36" s="6" t="s">
        <v>15</v>
      </c>
      <c r="H36" s="6" t="s">
        <v>377</v>
      </c>
    </row>
    <row r="37" spans="1:8">
      <c r="A37" s="6">
        <v>20190613</v>
      </c>
      <c r="B37" s="6">
        <v>335</v>
      </c>
      <c r="C37" s="6" t="s">
        <v>102</v>
      </c>
      <c r="D37" s="6" t="s">
        <v>103</v>
      </c>
      <c r="E37" s="6" t="s">
        <v>149</v>
      </c>
      <c r="F37" s="6" t="s">
        <v>263</v>
      </c>
      <c r="G37" s="6" t="s">
        <v>20</v>
      </c>
      <c r="H37" s="6" t="s">
        <v>378</v>
      </c>
    </row>
    <row r="38" spans="1:8">
      <c r="A38" s="6">
        <v>20190613</v>
      </c>
      <c r="B38" s="6">
        <v>322.75</v>
      </c>
      <c r="C38" s="6" t="s">
        <v>154</v>
      </c>
      <c r="D38" s="6" t="s">
        <v>96</v>
      </c>
      <c r="E38" s="6" t="s">
        <v>153</v>
      </c>
      <c r="F38" s="6" t="s">
        <v>264</v>
      </c>
      <c r="G38" s="6" t="s">
        <v>15</v>
      </c>
      <c r="H38" s="6" t="s">
        <v>379</v>
      </c>
    </row>
    <row r="39" spans="1:8">
      <c r="A39" s="6">
        <v>20190613</v>
      </c>
      <c r="B39" s="6">
        <v>303.58</v>
      </c>
      <c r="C39" s="6" t="s">
        <v>155</v>
      </c>
      <c r="D39" s="6" t="s">
        <v>96</v>
      </c>
      <c r="E39" s="6" t="s">
        <v>153</v>
      </c>
      <c r="F39" s="6" t="s">
        <v>265</v>
      </c>
      <c r="G39" s="6" t="s">
        <v>15</v>
      </c>
      <c r="H39" s="6" t="s">
        <v>380</v>
      </c>
    </row>
    <row r="40" spans="1:8">
      <c r="A40" s="6">
        <v>20190613</v>
      </c>
      <c r="B40" s="6">
        <v>150</v>
      </c>
      <c r="C40" s="6">
        <v>821499346598262</v>
      </c>
      <c r="D40" s="6" t="s">
        <v>100</v>
      </c>
      <c r="E40" s="6" t="s">
        <v>156</v>
      </c>
      <c r="F40" s="6" t="s">
        <v>266</v>
      </c>
      <c r="G40" s="6" t="s">
        <v>15</v>
      </c>
      <c r="H40" s="6" t="s">
        <v>381</v>
      </c>
    </row>
    <row r="41" spans="1:8">
      <c r="A41" s="6">
        <v>20190613</v>
      </c>
      <c r="B41" s="6">
        <v>150</v>
      </c>
      <c r="C41" s="6">
        <v>821499346598262</v>
      </c>
      <c r="D41" s="6" t="s">
        <v>100</v>
      </c>
      <c r="E41" s="6" t="s">
        <v>156</v>
      </c>
      <c r="F41" s="6" t="s">
        <v>267</v>
      </c>
      <c r="G41" s="6" t="s">
        <v>15</v>
      </c>
      <c r="H41" s="6" t="s">
        <v>382</v>
      </c>
    </row>
    <row r="42" spans="1:8">
      <c r="A42" s="6">
        <v>20190613</v>
      </c>
      <c r="B42" s="6">
        <v>107.75</v>
      </c>
      <c r="C42" s="6">
        <v>832799047002002</v>
      </c>
      <c r="D42" s="6" t="s">
        <v>100</v>
      </c>
      <c r="E42" s="6" t="s">
        <v>153</v>
      </c>
      <c r="F42" s="6" t="s">
        <v>268</v>
      </c>
      <c r="G42" s="6" t="s">
        <v>15</v>
      </c>
      <c r="H42" s="6" t="s">
        <v>383</v>
      </c>
    </row>
    <row r="43" spans="1:8">
      <c r="A43" s="6">
        <v>20190614</v>
      </c>
      <c r="B43" s="6">
        <v>2962.5</v>
      </c>
      <c r="C43" s="6">
        <v>3217338</v>
      </c>
      <c r="D43" s="6" t="s">
        <v>98</v>
      </c>
      <c r="E43" s="6" t="s">
        <v>146</v>
      </c>
      <c r="F43" s="6" t="s">
        <v>257</v>
      </c>
      <c r="G43" s="6" t="s">
        <v>15</v>
      </c>
      <c r="H43" s="6" t="s">
        <v>384</v>
      </c>
    </row>
    <row r="44" spans="1:8">
      <c r="A44" s="6">
        <v>20190703</v>
      </c>
      <c r="B44" s="6">
        <v>7.5</v>
      </c>
      <c r="C44" s="6" t="s">
        <v>127</v>
      </c>
      <c r="D44" s="6" t="s">
        <v>128</v>
      </c>
      <c r="E44" s="6" t="s">
        <v>129</v>
      </c>
      <c r="F44" s="6" t="s">
        <v>127</v>
      </c>
      <c r="G44" s="6" t="s">
        <v>23</v>
      </c>
    </row>
    <row r="45" spans="1:8">
      <c r="A45" s="6">
        <v>20190910</v>
      </c>
      <c r="B45" s="6">
        <v>3779.89</v>
      </c>
      <c r="C45" s="6" t="s">
        <v>102</v>
      </c>
      <c r="D45" s="6" t="s">
        <v>103</v>
      </c>
      <c r="E45" s="6" t="s">
        <v>167</v>
      </c>
      <c r="F45" s="6" t="s">
        <v>254</v>
      </c>
      <c r="G45" s="6" t="s">
        <v>20</v>
      </c>
      <c r="H45" s="6" t="s">
        <v>385</v>
      </c>
    </row>
    <row r="46" spans="1:8">
      <c r="A46" s="6">
        <v>20190910</v>
      </c>
      <c r="B46" s="6">
        <v>1863.55</v>
      </c>
      <c r="C46" s="6" t="s">
        <v>138</v>
      </c>
      <c r="D46" s="6" t="s">
        <v>103</v>
      </c>
      <c r="E46" s="6" t="s">
        <v>167</v>
      </c>
      <c r="F46" s="6" t="s">
        <v>255</v>
      </c>
      <c r="G46" s="6" t="s">
        <v>20</v>
      </c>
      <c r="H46" s="6" t="s">
        <v>386</v>
      </c>
    </row>
    <row r="47" spans="1:8">
      <c r="A47" s="6">
        <v>20190910</v>
      </c>
      <c r="B47" s="6">
        <v>1639.93</v>
      </c>
      <c r="C47" s="6" t="s">
        <v>138</v>
      </c>
      <c r="D47" s="6" t="s">
        <v>103</v>
      </c>
      <c r="E47" s="6" t="s">
        <v>167</v>
      </c>
      <c r="F47" s="6" t="s">
        <v>256</v>
      </c>
      <c r="G47" s="6" t="s">
        <v>20</v>
      </c>
      <c r="H47" s="6" t="s">
        <v>387</v>
      </c>
    </row>
    <row r="48" spans="1:8">
      <c r="A48" s="6">
        <v>20191016</v>
      </c>
      <c r="B48" s="6">
        <v>699</v>
      </c>
      <c r="C48" s="6">
        <v>832799239966337</v>
      </c>
      <c r="D48" s="6" t="s">
        <v>100</v>
      </c>
      <c r="E48" s="6" t="s">
        <v>220</v>
      </c>
      <c r="F48" s="6" t="s">
        <v>221</v>
      </c>
      <c r="G48" s="6" t="s">
        <v>18</v>
      </c>
      <c r="H48" s="6" t="s">
        <v>388</v>
      </c>
    </row>
    <row r="49" spans="1:10">
      <c r="A49" s="6">
        <v>20191016</v>
      </c>
      <c r="B49" s="6">
        <v>500</v>
      </c>
      <c r="C49" s="6" t="s">
        <v>138</v>
      </c>
      <c r="D49" s="6" t="s">
        <v>103</v>
      </c>
      <c r="E49" s="6" t="s">
        <v>222</v>
      </c>
      <c r="F49" s="6" t="s">
        <v>448</v>
      </c>
      <c r="G49" s="6" t="s">
        <v>15</v>
      </c>
      <c r="H49" s="6" t="s">
        <v>389</v>
      </c>
      <c r="I49" s="6">
        <f>SUM(B2:B93)</f>
        <v>203156.90999999997</v>
      </c>
    </row>
    <row r="50" spans="1:10">
      <c r="A50" s="46">
        <v>20191016</v>
      </c>
      <c r="B50" s="46">
        <v>480</v>
      </c>
      <c r="C50" s="46" t="s">
        <v>102</v>
      </c>
      <c r="D50" s="46" t="s">
        <v>103</v>
      </c>
      <c r="E50" s="46" t="s">
        <v>215</v>
      </c>
      <c r="F50" s="46" t="s">
        <v>449</v>
      </c>
      <c r="G50" s="46" t="s">
        <v>9</v>
      </c>
      <c r="H50" s="46" t="s">
        <v>390</v>
      </c>
      <c r="I50" s="46"/>
    </row>
    <row r="51" spans="1:10">
      <c r="A51" s="6">
        <v>20191016</v>
      </c>
      <c r="B51" s="6">
        <v>201</v>
      </c>
      <c r="C51" s="6" t="s">
        <v>95</v>
      </c>
      <c r="D51" s="6" t="s">
        <v>96</v>
      </c>
      <c r="E51" s="6" t="s">
        <v>225</v>
      </c>
      <c r="F51" s="6" t="s">
        <v>450</v>
      </c>
      <c r="G51" s="6" t="s">
        <v>9</v>
      </c>
      <c r="H51" s="6" t="s">
        <v>391</v>
      </c>
    </row>
    <row r="52" spans="1:10">
      <c r="A52" s="6">
        <v>20191016</v>
      </c>
      <c r="B52" s="6">
        <v>19.899999999999999</v>
      </c>
      <c r="C52" s="6" t="s">
        <v>95</v>
      </c>
      <c r="D52" s="6" t="s">
        <v>96</v>
      </c>
      <c r="E52" s="6" t="s">
        <v>227</v>
      </c>
      <c r="F52" s="6" t="s">
        <v>451</v>
      </c>
      <c r="G52" s="6" t="s">
        <v>9</v>
      </c>
      <c r="H52" s="6" t="s">
        <v>392</v>
      </c>
    </row>
    <row r="53" spans="1:10">
      <c r="A53" s="6">
        <v>20191021</v>
      </c>
      <c r="B53" s="6">
        <v>100</v>
      </c>
      <c r="C53" s="6" t="s">
        <v>138</v>
      </c>
      <c r="D53" s="6" t="s">
        <v>103</v>
      </c>
      <c r="E53" s="6" t="s">
        <v>215</v>
      </c>
      <c r="F53" s="6" t="s">
        <v>452</v>
      </c>
      <c r="G53" s="6" t="s">
        <v>15</v>
      </c>
      <c r="H53" s="6" t="s">
        <v>393</v>
      </c>
    </row>
    <row r="54" spans="1:10">
      <c r="A54" s="6">
        <v>20191021</v>
      </c>
      <c r="B54" s="6">
        <v>10</v>
      </c>
      <c r="C54" s="6" t="s">
        <v>138</v>
      </c>
      <c r="D54" s="6" t="s">
        <v>103</v>
      </c>
      <c r="E54" s="6" t="s">
        <v>215</v>
      </c>
      <c r="F54" s="6" t="s">
        <v>452</v>
      </c>
      <c r="G54" s="6" t="s">
        <v>15</v>
      </c>
      <c r="H54" s="6" t="s">
        <v>394</v>
      </c>
    </row>
    <row r="55" spans="1:10">
      <c r="A55" s="6">
        <v>20191105</v>
      </c>
      <c r="B55" s="6">
        <v>3</v>
      </c>
      <c r="C55" s="6" t="s">
        <v>127</v>
      </c>
      <c r="D55" s="6" t="s">
        <v>128</v>
      </c>
      <c r="E55" s="6" t="s">
        <v>129</v>
      </c>
      <c r="F55" s="6" t="s">
        <v>127</v>
      </c>
      <c r="G55" s="6" t="s">
        <v>23</v>
      </c>
    </row>
    <row r="56" spans="1:10">
      <c r="A56" s="6">
        <v>20191127</v>
      </c>
      <c r="B56" s="6">
        <v>9348</v>
      </c>
      <c r="C56" s="6" t="s">
        <v>453</v>
      </c>
      <c r="D56" s="6" t="s">
        <v>210</v>
      </c>
      <c r="E56" s="6" t="s">
        <v>211</v>
      </c>
      <c r="F56" s="6" t="s">
        <v>212</v>
      </c>
      <c r="G56" s="6" t="s">
        <v>19</v>
      </c>
      <c r="H56" s="6" t="s">
        <v>395</v>
      </c>
    </row>
    <row r="57" spans="1:10">
      <c r="A57" s="6">
        <v>20191127</v>
      </c>
      <c r="B57" s="6">
        <v>1027</v>
      </c>
      <c r="C57" s="6" t="s">
        <v>453</v>
      </c>
      <c r="D57" s="6" t="s">
        <v>210</v>
      </c>
      <c r="E57" s="6" t="s">
        <v>213</v>
      </c>
      <c r="F57" s="6" t="s">
        <v>214</v>
      </c>
      <c r="G57" s="6" t="s">
        <v>19</v>
      </c>
      <c r="H57" s="6" t="s">
        <v>396</v>
      </c>
    </row>
    <row r="58" spans="1:10">
      <c r="A58" s="6">
        <v>20191203</v>
      </c>
      <c r="B58" s="6">
        <v>1300</v>
      </c>
      <c r="C58" s="6">
        <v>821720032329013</v>
      </c>
      <c r="D58" s="6" t="s">
        <v>100</v>
      </c>
      <c r="E58" s="6" t="s">
        <v>454</v>
      </c>
      <c r="F58" s="6" t="s">
        <v>198</v>
      </c>
      <c r="G58" s="6" t="s">
        <v>16</v>
      </c>
      <c r="H58" s="6" t="s">
        <v>397</v>
      </c>
    </row>
    <row r="59" spans="1:10">
      <c r="A59" s="6">
        <v>20191203</v>
      </c>
      <c r="B59" s="6">
        <v>820</v>
      </c>
      <c r="C59" s="6" t="s">
        <v>199</v>
      </c>
      <c r="D59" s="6" t="s">
        <v>103</v>
      </c>
      <c r="E59" s="6" t="s">
        <v>200</v>
      </c>
      <c r="F59" s="6" t="s">
        <v>455</v>
      </c>
      <c r="G59" s="6" t="s">
        <v>19</v>
      </c>
      <c r="H59" s="6" t="s">
        <v>398</v>
      </c>
    </row>
    <row r="60" spans="1:10" s="41" customFormat="1">
      <c r="A60" s="41">
        <v>20191203</v>
      </c>
      <c r="B60" s="41">
        <v>743</v>
      </c>
      <c r="C60" s="41">
        <v>825781832893372</v>
      </c>
      <c r="D60" s="41" t="s">
        <v>100</v>
      </c>
      <c r="E60" s="41" t="s">
        <v>202</v>
      </c>
      <c r="F60" s="41" t="s">
        <v>203</v>
      </c>
      <c r="G60" s="41" t="s">
        <v>15</v>
      </c>
      <c r="H60" s="41" t="s">
        <v>399</v>
      </c>
      <c r="I60" s="41" t="s">
        <v>482</v>
      </c>
    </row>
    <row r="61" spans="1:10">
      <c r="A61" s="6">
        <v>20191203</v>
      </c>
      <c r="B61" s="6">
        <v>500</v>
      </c>
      <c r="C61" s="6" t="s">
        <v>199</v>
      </c>
      <c r="D61" s="6" t="s">
        <v>103</v>
      </c>
      <c r="E61" s="6" t="s">
        <v>456</v>
      </c>
      <c r="F61" s="6" t="s">
        <v>205</v>
      </c>
      <c r="G61" s="6" t="s">
        <v>16</v>
      </c>
      <c r="H61" s="6" t="s">
        <v>400</v>
      </c>
    </row>
    <row r="62" spans="1:10">
      <c r="A62" s="46">
        <v>20191203</v>
      </c>
      <c r="B62" s="46">
        <v>162</v>
      </c>
      <c r="C62" s="46">
        <v>821720032329013</v>
      </c>
      <c r="D62" s="46" t="s">
        <v>100</v>
      </c>
      <c r="E62" s="46" t="s">
        <v>200</v>
      </c>
      <c r="F62" s="46" t="s">
        <v>457</v>
      </c>
      <c r="G62" s="46" t="s">
        <v>19</v>
      </c>
      <c r="H62" s="46" t="s">
        <v>401</v>
      </c>
    </row>
    <row r="63" spans="1:10">
      <c r="A63" s="6">
        <v>20191203</v>
      </c>
      <c r="B63" s="6">
        <v>150.86000000000001</v>
      </c>
      <c r="C63" s="6" t="s">
        <v>147</v>
      </c>
      <c r="D63" s="6" t="s">
        <v>96</v>
      </c>
      <c r="E63" s="6" t="s">
        <v>207</v>
      </c>
      <c r="F63" s="6" t="s">
        <v>208</v>
      </c>
      <c r="G63" s="6" t="s">
        <v>16</v>
      </c>
      <c r="H63" s="6" t="s">
        <v>402</v>
      </c>
    </row>
    <row r="64" spans="1:10">
      <c r="A64" s="46">
        <v>20191204</v>
      </c>
      <c r="B64" s="46">
        <v>2405</v>
      </c>
      <c r="C64" s="46">
        <v>3170701</v>
      </c>
      <c r="D64" s="46" t="s">
        <v>193</v>
      </c>
      <c r="E64" s="46" t="s">
        <v>458</v>
      </c>
      <c r="F64" s="46" t="s">
        <v>459</v>
      </c>
      <c r="G64" s="46" t="s">
        <v>20</v>
      </c>
      <c r="H64" s="46" t="s">
        <v>403</v>
      </c>
      <c r="I64" s="46"/>
      <c r="J64" s="46"/>
    </row>
    <row r="65" spans="1:10">
      <c r="A65" s="6">
        <v>20191204</v>
      </c>
      <c r="B65" s="6">
        <v>1665</v>
      </c>
      <c r="C65" s="6">
        <v>3170701</v>
      </c>
      <c r="D65" s="6" t="s">
        <v>193</v>
      </c>
      <c r="E65" s="6" t="s">
        <v>460</v>
      </c>
      <c r="F65" s="6" t="s">
        <v>461</v>
      </c>
      <c r="G65" s="6" t="s">
        <v>20</v>
      </c>
      <c r="H65" s="6" t="s">
        <v>404</v>
      </c>
    </row>
    <row r="66" spans="1:10">
      <c r="A66" s="6">
        <v>20191217</v>
      </c>
      <c r="B66" s="6">
        <v>5700</v>
      </c>
      <c r="C66" s="6">
        <v>3217338</v>
      </c>
      <c r="D66" s="6" t="s">
        <v>98</v>
      </c>
      <c r="E66" s="6" t="s">
        <v>188</v>
      </c>
      <c r="F66" s="6" t="s">
        <v>33</v>
      </c>
      <c r="G66" s="6" t="s">
        <v>15</v>
      </c>
      <c r="H66" s="6" t="s">
        <v>405</v>
      </c>
    </row>
    <row r="67" spans="1:10">
      <c r="A67" s="6">
        <v>20191217</v>
      </c>
      <c r="B67" s="6">
        <v>600</v>
      </c>
      <c r="C67" s="6" t="s">
        <v>462</v>
      </c>
      <c r="D67" s="6" t="s">
        <v>190</v>
      </c>
      <c r="E67" s="6" t="s">
        <v>191</v>
      </c>
      <c r="F67" s="6" t="s">
        <v>467</v>
      </c>
      <c r="G67" s="6" t="s">
        <v>15</v>
      </c>
      <c r="H67" s="6" t="s">
        <v>406</v>
      </c>
    </row>
    <row r="68" spans="1:10">
      <c r="A68" s="6">
        <v>20191220</v>
      </c>
      <c r="B68" s="6">
        <v>383.65</v>
      </c>
      <c r="C68" s="6" t="s">
        <v>185</v>
      </c>
      <c r="D68" s="6" t="s">
        <v>103</v>
      </c>
      <c r="E68" s="6" t="s">
        <v>186</v>
      </c>
      <c r="F68" s="6" t="s">
        <v>187</v>
      </c>
      <c r="G68" s="6" t="s">
        <v>20</v>
      </c>
      <c r="H68" s="6" t="s">
        <v>407</v>
      </c>
    </row>
    <row r="69" spans="1:10">
      <c r="A69" s="46">
        <v>20200107</v>
      </c>
      <c r="B69" s="46">
        <v>37324</v>
      </c>
      <c r="C69" s="46">
        <v>54046560</v>
      </c>
      <c r="D69" s="46" t="s">
        <v>269</v>
      </c>
      <c r="E69" s="46" t="s">
        <v>330</v>
      </c>
      <c r="F69" s="46" t="s">
        <v>477</v>
      </c>
      <c r="G69" s="46" t="s">
        <v>9</v>
      </c>
      <c r="H69" s="46" t="s">
        <v>408</v>
      </c>
      <c r="I69" s="46"/>
      <c r="J69" s="46"/>
    </row>
    <row r="70" spans="1:10">
      <c r="A70" s="6">
        <v>20200107</v>
      </c>
      <c r="B70" s="6">
        <v>3548.16</v>
      </c>
      <c r="C70" s="6">
        <v>54046560</v>
      </c>
      <c r="D70" s="6" t="s">
        <v>269</v>
      </c>
      <c r="E70" s="6" t="s">
        <v>331</v>
      </c>
      <c r="F70" s="6" t="s">
        <v>471</v>
      </c>
      <c r="G70" s="6" t="s">
        <v>16</v>
      </c>
      <c r="H70" s="6" t="s">
        <v>409</v>
      </c>
    </row>
    <row r="71" spans="1:10">
      <c r="A71" s="6">
        <v>20200107</v>
      </c>
      <c r="B71" s="6">
        <v>3119.87</v>
      </c>
      <c r="C71" s="6">
        <v>54046560</v>
      </c>
      <c r="D71" s="6" t="s">
        <v>269</v>
      </c>
      <c r="E71" s="6" t="s">
        <v>332</v>
      </c>
      <c r="F71" s="6" t="s">
        <v>470</v>
      </c>
      <c r="G71" s="6" t="s">
        <v>16</v>
      </c>
      <c r="H71" s="6" t="s">
        <v>410</v>
      </c>
    </row>
    <row r="72" spans="1:10">
      <c r="A72" s="46">
        <v>20200107</v>
      </c>
      <c r="B72" s="46">
        <v>3024</v>
      </c>
      <c r="C72" s="46">
        <v>54046560</v>
      </c>
      <c r="D72" s="46" t="s">
        <v>269</v>
      </c>
      <c r="E72" s="46" t="s">
        <v>333</v>
      </c>
      <c r="F72" s="46" t="s">
        <v>474</v>
      </c>
      <c r="G72" s="46" t="s">
        <v>15</v>
      </c>
      <c r="H72" s="46" t="s">
        <v>411</v>
      </c>
      <c r="I72" s="46"/>
    </row>
    <row r="73" spans="1:10">
      <c r="A73" s="6">
        <v>20200107</v>
      </c>
      <c r="B73" s="6">
        <v>2520</v>
      </c>
      <c r="C73" s="6">
        <v>54046560</v>
      </c>
      <c r="D73" s="6" t="s">
        <v>269</v>
      </c>
      <c r="E73" s="6" t="s">
        <v>334</v>
      </c>
      <c r="F73" s="6" t="s">
        <v>472</v>
      </c>
      <c r="G73" s="6" t="s">
        <v>15</v>
      </c>
      <c r="H73" s="6" t="s">
        <v>412</v>
      </c>
    </row>
    <row r="74" spans="1:10">
      <c r="A74" s="6">
        <v>20200107</v>
      </c>
      <c r="B74" s="6">
        <v>2520</v>
      </c>
      <c r="C74" s="6">
        <v>54046560</v>
      </c>
      <c r="D74" s="6" t="s">
        <v>269</v>
      </c>
      <c r="E74" s="6" t="s">
        <v>335</v>
      </c>
      <c r="F74" s="72" t="s">
        <v>473</v>
      </c>
      <c r="G74" s="6" t="s">
        <v>15</v>
      </c>
      <c r="H74" s="6" t="s">
        <v>413</v>
      </c>
    </row>
    <row r="75" spans="1:10">
      <c r="A75" s="6">
        <v>20200107</v>
      </c>
      <c r="B75" s="6">
        <v>504</v>
      </c>
      <c r="C75" s="6">
        <v>54046560</v>
      </c>
      <c r="D75" s="6" t="s">
        <v>269</v>
      </c>
      <c r="E75" s="6" t="s">
        <v>339</v>
      </c>
      <c r="F75" s="6" t="s">
        <v>475</v>
      </c>
      <c r="G75" s="6" t="s">
        <v>15</v>
      </c>
      <c r="H75" s="6" t="s">
        <v>414</v>
      </c>
    </row>
    <row r="76" spans="1:10">
      <c r="A76" s="6">
        <v>20200107</v>
      </c>
      <c r="B76" s="6">
        <v>448</v>
      </c>
      <c r="C76" s="6">
        <v>54046560</v>
      </c>
      <c r="D76" s="6" t="s">
        <v>269</v>
      </c>
      <c r="E76" s="6" t="s">
        <v>340</v>
      </c>
      <c r="F76" s="6" t="s">
        <v>476</v>
      </c>
      <c r="G76" s="6" t="s">
        <v>15</v>
      </c>
      <c r="H76" s="6" t="s">
        <v>415</v>
      </c>
    </row>
    <row r="77" spans="1:10">
      <c r="A77" s="6">
        <v>20200107</v>
      </c>
      <c r="B77" s="6">
        <v>620</v>
      </c>
      <c r="C77" s="6" t="s">
        <v>336</v>
      </c>
      <c r="D77" s="6" t="s">
        <v>337</v>
      </c>
      <c r="E77" s="6" t="s">
        <v>338</v>
      </c>
      <c r="F77" s="6" t="s">
        <v>469</v>
      </c>
      <c r="G77" s="6" t="s">
        <v>15</v>
      </c>
      <c r="H77" s="6" t="s">
        <v>416</v>
      </c>
    </row>
    <row r="78" spans="1:10">
      <c r="A78" s="46">
        <v>20200107</v>
      </c>
      <c r="B78" s="46">
        <v>357</v>
      </c>
      <c r="C78" s="46" t="s">
        <v>336</v>
      </c>
      <c r="D78" s="46" t="s">
        <v>337</v>
      </c>
      <c r="E78" s="46" t="s">
        <v>341</v>
      </c>
      <c r="F78" s="46" t="s">
        <v>468</v>
      </c>
      <c r="G78" s="46" t="s">
        <v>19</v>
      </c>
      <c r="H78" s="46" t="s">
        <v>417</v>
      </c>
      <c r="I78" s="46"/>
    </row>
    <row r="79" spans="1:10">
      <c r="A79" s="46">
        <v>20200107</v>
      </c>
      <c r="B79" s="46">
        <v>266</v>
      </c>
      <c r="C79" s="46" t="s">
        <v>336</v>
      </c>
      <c r="D79" s="46" t="s">
        <v>337</v>
      </c>
      <c r="E79" s="46" t="s">
        <v>341</v>
      </c>
      <c r="F79" s="46" t="s">
        <v>468</v>
      </c>
      <c r="G79" s="46" t="s">
        <v>19</v>
      </c>
      <c r="H79" s="46" t="s">
        <v>418</v>
      </c>
      <c r="I79" s="46"/>
    </row>
    <row r="80" spans="1:10">
      <c r="A80" s="46">
        <v>20200107</v>
      </c>
      <c r="B80" s="46">
        <v>168</v>
      </c>
      <c r="C80" s="46" t="s">
        <v>336</v>
      </c>
      <c r="D80" s="46" t="s">
        <v>337</v>
      </c>
      <c r="E80" s="46" t="s">
        <v>341</v>
      </c>
      <c r="F80" s="6" t="s">
        <v>468</v>
      </c>
      <c r="G80" s="46" t="s">
        <v>19</v>
      </c>
      <c r="H80" s="46" t="s">
        <v>419</v>
      </c>
      <c r="I80" s="46"/>
    </row>
    <row r="81" spans="1:9">
      <c r="A81" s="46">
        <v>20200107</v>
      </c>
      <c r="B81" s="46">
        <v>148</v>
      </c>
      <c r="C81" s="46" t="s">
        <v>336</v>
      </c>
      <c r="D81" s="46" t="s">
        <v>337</v>
      </c>
      <c r="E81" s="46" t="s">
        <v>341</v>
      </c>
      <c r="F81" s="46" t="s">
        <v>468</v>
      </c>
      <c r="G81" s="46" t="s">
        <v>19</v>
      </c>
      <c r="H81" s="46" t="s">
        <v>420</v>
      </c>
      <c r="I81" s="46"/>
    </row>
    <row r="82" spans="1:9">
      <c r="A82" s="6">
        <v>20200107</v>
      </c>
      <c r="B82" s="6">
        <v>148</v>
      </c>
      <c r="C82" s="6" t="s">
        <v>342</v>
      </c>
      <c r="D82" s="6" t="s">
        <v>337</v>
      </c>
      <c r="E82" s="6" t="s">
        <v>341</v>
      </c>
      <c r="F82" s="6" t="s">
        <v>468</v>
      </c>
      <c r="G82" s="6" t="s">
        <v>19</v>
      </c>
      <c r="H82" s="6" t="s">
        <v>421</v>
      </c>
    </row>
    <row r="83" spans="1:9">
      <c r="A83" s="6">
        <v>20200107</v>
      </c>
      <c r="B83" s="6">
        <v>136.34</v>
      </c>
      <c r="C83" s="6" t="s">
        <v>336</v>
      </c>
      <c r="D83" s="6" t="s">
        <v>337</v>
      </c>
      <c r="E83" s="6" t="s">
        <v>341</v>
      </c>
      <c r="F83" s="6" t="s">
        <v>468</v>
      </c>
      <c r="G83" s="6" t="s">
        <v>19</v>
      </c>
      <c r="H83" s="6" t="s">
        <v>422</v>
      </c>
    </row>
    <row r="84" spans="1:9">
      <c r="A84" s="46">
        <v>20200107</v>
      </c>
      <c r="B84" s="46">
        <v>115.25</v>
      </c>
      <c r="C84" s="46" t="s">
        <v>342</v>
      </c>
      <c r="D84" s="46" t="s">
        <v>337</v>
      </c>
      <c r="E84" s="46" t="s">
        <v>341</v>
      </c>
      <c r="F84" s="46" t="s">
        <v>468</v>
      </c>
      <c r="G84" s="46" t="s">
        <v>19</v>
      </c>
      <c r="H84" s="46" t="s">
        <v>423</v>
      </c>
    </row>
    <row r="85" spans="1:9">
      <c r="A85" s="46">
        <v>20200107</v>
      </c>
      <c r="B85" s="46">
        <v>111.36</v>
      </c>
      <c r="C85" s="46" t="s">
        <v>342</v>
      </c>
      <c r="D85" s="46" t="s">
        <v>337</v>
      </c>
      <c r="E85" s="46" t="s">
        <v>341</v>
      </c>
      <c r="F85" s="6" t="s">
        <v>468</v>
      </c>
      <c r="G85" s="46" t="s">
        <v>19</v>
      </c>
      <c r="H85" s="46" t="s">
        <v>424</v>
      </c>
    </row>
    <row r="86" spans="1:9">
      <c r="A86" s="46">
        <v>20200107</v>
      </c>
      <c r="B86" s="46">
        <v>106</v>
      </c>
      <c r="C86" s="46" t="s">
        <v>342</v>
      </c>
      <c r="D86" s="46" t="s">
        <v>337</v>
      </c>
      <c r="E86" s="46" t="s">
        <v>341</v>
      </c>
      <c r="F86" s="46" t="s">
        <v>468</v>
      </c>
      <c r="G86" s="46" t="s">
        <v>19</v>
      </c>
      <c r="H86" s="46" t="s">
        <v>425</v>
      </c>
      <c r="I86" s="46"/>
    </row>
    <row r="87" spans="1:9">
      <c r="A87" s="6">
        <v>20200107</v>
      </c>
      <c r="B87" s="6">
        <v>100</v>
      </c>
      <c r="C87" s="6" t="s">
        <v>336</v>
      </c>
      <c r="D87" s="6" t="s">
        <v>337</v>
      </c>
      <c r="E87" s="6" t="s">
        <v>454</v>
      </c>
      <c r="F87" s="6" t="s">
        <v>127</v>
      </c>
      <c r="G87" s="6" t="s">
        <v>16</v>
      </c>
      <c r="H87" s="6" t="s">
        <v>426</v>
      </c>
    </row>
    <row r="88" spans="1:9">
      <c r="A88" s="46">
        <v>20200107</v>
      </c>
      <c r="B88" s="48">
        <v>94.75</v>
      </c>
      <c r="C88" s="46" t="s">
        <v>336</v>
      </c>
      <c r="D88" s="46" t="s">
        <v>337</v>
      </c>
      <c r="E88" s="46" t="s">
        <v>341</v>
      </c>
      <c r="F88" s="46" t="s">
        <v>468</v>
      </c>
      <c r="G88" s="46" t="s">
        <v>19</v>
      </c>
      <c r="H88" s="46" t="s">
        <v>427</v>
      </c>
      <c r="I88" s="46"/>
    </row>
    <row r="89" spans="1:9">
      <c r="A89" s="6">
        <v>20200107</v>
      </c>
      <c r="B89" s="6">
        <v>75</v>
      </c>
      <c r="C89" s="6" t="s">
        <v>336</v>
      </c>
      <c r="D89" s="6" t="s">
        <v>337</v>
      </c>
      <c r="E89" s="6" t="s">
        <v>456</v>
      </c>
      <c r="F89" s="6" t="s">
        <v>127</v>
      </c>
      <c r="G89" s="6" t="s">
        <v>16</v>
      </c>
      <c r="H89" s="6" t="s">
        <v>428</v>
      </c>
    </row>
    <row r="90" spans="1:9" ht="16.5" customHeight="1">
      <c r="A90" s="6">
        <v>20200107</v>
      </c>
      <c r="B90" s="6">
        <v>1434.5</v>
      </c>
      <c r="C90" s="6" t="s">
        <v>127</v>
      </c>
      <c r="D90" s="6" t="s">
        <v>128</v>
      </c>
      <c r="E90" s="6" t="s">
        <v>129</v>
      </c>
      <c r="F90" s="6" t="s">
        <v>127</v>
      </c>
      <c r="G90" s="6" t="s">
        <v>23</v>
      </c>
    </row>
    <row r="91" spans="1:9">
      <c r="A91" s="1">
        <v>43840</v>
      </c>
      <c r="B91">
        <v>2500</v>
      </c>
      <c r="C91" t="s">
        <v>500</v>
      </c>
      <c r="D91" t="s">
        <v>103</v>
      </c>
      <c r="E91" t="s">
        <v>501</v>
      </c>
      <c r="F91" t="s">
        <v>502</v>
      </c>
      <c r="G91" s="6" t="s">
        <v>15</v>
      </c>
      <c r="H91" s="6" t="s">
        <v>511</v>
      </c>
    </row>
    <row r="92" spans="1:9">
      <c r="A92" s="1">
        <v>43840</v>
      </c>
      <c r="B92">
        <v>1690</v>
      </c>
      <c r="C92" t="s">
        <v>503</v>
      </c>
      <c r="D92" t="s">
        <v>504</v>
      </c>
      <c r="E92" t="s">
        <v>505</v>
      </c>
      <c r="F92" t="s">
        <v>506</v>
      </c>
      <c r="G92" s="6" t="s">
        <v>15</v>
      </c>
      <c r="H92" s="6" t="s">
        <v>512</v>
      </c>
    </row>
    <row r="93" spans="1:9">
      <c r="A93" s="1">
        <v>43840</v>
      </c>
      <c r="B93">
        <v>179</v>
      </c>
      <c r="C93" t="s">
        <v>507</v>
      </c>
      <c r="D93" t="s">
        <v>508</v>
      </c>
      <c r="E93" t="s">
        <v>509</v>
      </c>
      <c r="F93" t="s">
        <v>510</v>
      </c>
      <c r="G93" s="6" t="s">
        <v>23</v>
      </c>
      <c r="H93" s="6" t="s">
        <v>513</v>
      </c>
    </row>
  </sheetData>
  <sortState xmlns:xlrd2="http://schemas.microsoft.com/office/spreadsheetml/2017/richdata2" ref="A2:J90">
    <sortCondition ref="A3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B0D2-7CAC-4B3E-9756-F53B4F791922}">
  <dimension ref="A1:F134"/>
  <sheetViews>
    <sheetView topLeftCell="A115" workbookViewId="0"/>
  </sheetViews>
  <sheetFormatPr defaultRowHeight="15"/>
  <cols>
    <col min="1" max="2" width="21.85546875" bestFit="1" customWidth="1"/>
    <col min="3" max="3" width="36.28515625" customWidth="1"/>
    <col min="4" max="4" width="37" bestFit="1" customWidth="1"/>
    <col min="5" max="5" width="195.7109375" bestFit="1" customWidth="1"/>
  </cols>
  <sheetData>
    <row r="1" spans="1:6">
      <c r="A1" t="s">
        <v>27</v>
      </c>
      <c r="B1" t="s">
        <v>327</v>
      </c>
      <c r="D1" t="s">
        <v>184</v>
      </c>
    </row>
    <row r="2" spans="1:6">
      <c r="A2" s="1">
        <v>43496</v>
      </c>
      <c r="B2">
        <v>5000</v>
      </c>
      <c r="C2" t="s">
        <v>119</v>
      </c>
      <c r="D2" t="s">
        <v>229</v>
      </c>
      <c r="E2" t="s">
        <v>316</v>
      </c>
      <c r="F2" t="s">
        <v>127</v>
      </c>
    </row>
    <row r="3" spans="1:6">
      <c r="A3" s="1">
        <v>43497</v>
      </c>
      <c r="B3">
        <v>5000</v>
      </c>
      <c r="C3" t="s">
        <v>119</v>
      </c>
      <c r="D3" t="s">
        <v>253</v>
      </c>
      <c r="E3" t="s">
        <v>315</v>
      </c>
      <c r="F3" t="s">
        <v>127</v>
      </c>
    </row>
    <row r="4" spans="1:6">
      <c r="A4" s="1">
        <v>43500</v>
      </c>
      <c r="B4">
        <v>5000</v>
      </c>
      <c r="C4" t="s">
        <v>249</v>
      </c>
      <c r="D4" t="s">
        <v>250</v>
      </c>
      <c r="E4" t="s">
        <v>314</v>
      </c>
      <c r="F4" t="s">
        <v>127</v>
      </c>
    </row>
    <row r="5" spans="1:6">
      <c r="A5" s="1">
        <v>43502</v>
      </c>
      <c r="B5">
        <v>-244</v>
      </c>
      <c r="C5" t="s">
        <v>307</v>
      </c>
      <c r="D5" t="s">
        <v>308</v>
      </c>
      <c r="E5" t="s">
        <v>309</v>
      </c>
      <c r="F5" t="s">
        <v>310</v>
      </c>
    </row>
    <row r="6" spans="1:6">
      <c r="A6" s="1">
        <v>43502</v>
      </c>
      <c r="B6">
        <v>-240</v>
      </c>
      <c r="C6" t="s">
        <v>311</v>
      </c>
      <c r="D6" t="s">
        <v>96</v>
      </c>
      <c r="E6" t="s">
        <v>312</v>
      </c>
      <c r="F6" t="s">
        <v>313</v>
      </c>
    </row>
    <row r="7" spans="1:6">
      <c r="A7" s="1">
        <v>43522</v>
      </c>
      <c r="B7">
        <v>45960</v>
      </c>
      <c r="C7" t="s">
        <v>304</v>
      </c>
      <c r="D7" t="s">
        <v>305</v>
      </c>
      <c r="E7" t="s">
        <v>306</v>
      </c>
      <c r="F7" t="s">
        <v>127</v>
      </c>
    </row>
    <row r="8" spans="1:6">
      <c r="A8" s="1">
        <v>43523</v>
      </c>
      <c r="B8">
        <v>5000</v>
      </c>
      <c r="C8" t="s">
        <v>124</v>
      </c>
      <c r="D8" t="s">
        <v>125</v>
      </c>
      <c r="E8" t="s">
        <v>303</v>
      </c>
      <c r="F8" t="s">
        <v>127</v>
      </c>
    </row>
    <row r="9" spans="1:6">
      <c r="A9" s="1">
        <v>43557</v>
      </c>
      <c r="B9">
        <v>5000</v>
      </c>
      <c r="C9" t="s">
        <v>119</v>
      </c>
      <c r="D9" t="s">
        <v>253</v>
      </c>
      <c r="E9" t="s">
        <v>166</v>
      </c>
      <c r="F9" t="s">
        <v>127</v>
      </c>
    </row>
    <row r="10" spans="1:6">
      <c r="A10" s="1">
        <v>43560</v>
      </c>
      <c r="B10">
        <v>5000</v>
      </c>
      <c r="C10" t="s">
        <v>244</v>
      </c>
      <c r="D10" t="s">
        <v>245</v>
      </c>
      <c r="E10" t="s">
        <v>164</v>
      </c>
      <c r="F10" t="s">
        <v>127</v>
      </c>
    </row>
    <row r="11" spans="1:6">
      <c r="A11" s="1">
        <v>43560</v>
      </c>
      <c r="B11">
        <v>5000</v>
      </c>
      <c r="C11" t="s">
        <v>242</v>
      </c>
      <c r="D11" t="s">
        <v>243</v>
      </c>
      <c r="E11" t="s">
        <v>165</v>
      </c>
      <c r="F11" t="s">
        <v>127</v>
      </c>
    </row>
    <row r="12" spans="1:6">
      <c r="A12" s="1">
        <v>43563</v>
      </c>
      <c r="B12">
        <v>5000</v>
      </c>
      <c r="C12" t="s">
        <v>119</v>
      </c>
      <c r="D12" t="s">
        <v>239</v>
      </c>
      <c r="E12" t="s">
        <v>161</v>
      </c>
      <c r="F12" t="s">
        <v>127</v>
      </c>
    </row>
    <row r="13" spans="1:6">
      <c r="A13" s="1">
        <v>43563</v>
      </c>
      <c r="B13">
        <v>5000</v>
      </c>
      <c r="C13" t="s">
        <v>249</v>
      </c>
      <c r="D13" t="s">
        <v>250</v>
      </c>
      <c r="E13" t="s">
        <v>162</v>
      </c>
      <c r="F13" t="s">
        <v>127</v>
      </c>
    </row>
    <row r="14" spans="1:6">
      <c r="A14" s="1">
        <v>43563</v>
      </c>
      <c r="B14">
        <v>5000</v>
      </c>
      <c r="C14" t="s">
        <v>236</v>
      </c>
      <c r="D14" t="s">
        <v>237</v>
      </c>
      <c r="E14" t="s">
        <v>163</v>
      </c>
      <c r="F14" t="s">
        <v>127</v>
      </c>
    </row>
    <row r="15" spans="1:6">
      <c r="A15" s="1">
        <v>43564</v>
      </c>
      <c r="B15">
        <v>5000</v>
      </c>
      <c r="C15" t="s">
        <v>119</v>
      </c>
      <c r="D15" t="s">
        <v>229</v>
      </c>
      <c r="E15" t="s">
        <v>158</v>
      </c>
      <c r="F15" t="s">
        <v>127</v>
      </c>
    </row>
    <row r="16" spans="1:6">
      <c r="A16" s="1">
        <v>43564</v>
      </c>
      <c r="B16">
        <v>5000</v>
      </c>
      <c r="C16" t="s">
        <v>119</v>
      </c>
      <c r="D16" t="s">
        <v>302</v>
      </c>
      <c r="E16" t="s">
        <v>157</v>
      </c>
      <c r="F16" t="s">
        <v>127</v>
      </c>
    </row>
    <row r="17" spans="1:6">
      <c r="A17" s="1">
        <v>43564</v>
      </c>
      <c r="B17">
        <v>5000</v>
      </c>
      <c r="C17" t="s">
        <v>119</v>
      </c>
      <c r="D17" t="s">
        <v>231</v>
      </c>
      <c r="E17" t="s">
        <v>160</v>
      </c>
      <c r="F17" t="s">
        <v>127</v>
      </c>
    </row>
    <row r="18" spans="1:6">
      <c r="A18" s="1">
        <v>43564</v>
      </c>
      <c r="B18">
        <v>5000</v>
      </c>
      <c r="C18" t="s">
        <v>119</v>
      </c>
      <c r="D18" t="s">
        <v>232</v>
      </c>
      <c r="E18" t="s">
        <v>159</v>
      </c>
      <c r="F18" t="s">
        <v>127</v>
      </c>
    </row>
    <row r="19" spans="1:6">
      <c r="A19" s="1">
        <v>43565</v>
      </c>
      <c r="B19">
        <v>-27805.56</v>
      </c>
      <c r="C19" t="s">
        <v>95</v>
      </c>
      <c r="D19" t="s">
        <v>96</v>
      </c>
      <c r="E19" t="s">
        <v>277</v>
      </c>
      <c r="F19" t="s">
        <v>278</v>
      </c>
    </row>
    <row r="20" spans="1:6">
      <c r="A20" s="1">
        <v>43565</v>
      </c>
      <c r="B20">
        <v>-27263</v>
      </c>
      <c r="C20" t="s">
        <v>95</v>
      </c>
      <c r="D20" t="s">
        <v>96</v>
      </c>
      <c r="E20" t="s">
        <v>279</v>
      </c>
      <c r="F20" t="s">
        <v>280</v>
      </c>
    </row>
    <row r="21" spans="1:6">
      <c r="A21" s="1">
        <v>43565</v>
      </c>
      <c r="B21">
        <v>-14140</v>
      </c>
      <c r="C21" t="s">
        <v>97</v>
      </c>
      <c r="D21" t="s">
        <v>98</v>
      </c>
      <c r="E21" t="s">
        <v>99</v>
      </c>
      <c r="F21" t="s">
        <v>281</v>
      </c>
    </row>
    <row r="22" spans="1:6">
      <c r="A22" s="1">
        <v>43565</v>
      </c>
      <c r="B22">
        <v>-2749.83</v>
      </c>
      <c r="C22" t="s">
        <v>95</v>
      </c>
      <c r="D22" t="s">
        <v>96</v>
      </c>
      <c r="E22" t="s">
        <v>282</v>
      </c>
      <c r="F22" t="s">
        <v>283</v>
      </c>
    </row>
    <row r="23" spans="1:6">
      <c r="A23" s="1">
        <v>43565</v>
      </c>
      <c r="B23">
        <v>-2250</v>
      </c>
      <c r="C23" t="s">
        <v>95</v>
      </c>
      <c r="D23" t="s">
        <v>96</v>
      </c>
      <c r="E23" t="s">
        <v>284</v>
      </c>
      <c r="F23" t="s">
        <v>285</v>
      </c>
    </row>
    <row r="24" spans="1:6">
      <c r="A24" s="1">
        <v>43565</v>
      </c>
      <c r="B24">
        <v>-1500</v>
      </c>
      <c r="C24" t="s">
        <v>95</v>
      </c>
      <c r="D24" t="s">
        <v>96</v>
      </c>
      <c r="E24" t="s">
        <v>286</v>
      </c>
      <c r="F24" t="s">
        <v>287</v>
      </c>
    </row>
    <row r="25" spans="1:6">
      <c r="A25" s="1">
        <v>43565</v>
      </c>
      <c r="B25">
        <v>-1300</v>
      </c>
      <c r="C25" s="31">
        <v>821720032329013</v>
      </c>
      <c r="D25" t="s">
        <v>100</v>
      </c>
      <c r="E25" t="s">
        <v>101</v>
      </c>
      <c r="F25" t="s">
        <v>288</v>
      </c>
    </row>
    <row r="26" spans="1:6">
      <c r="A26" s="1">
        <v>43565</v>
      </c>
      <c r="B26">
        <v>-1179</v>
      </c>
      <c r="C26" t="s">
        <v>95</v>
      </c>
      <c r="D26" t="s">
        <v>96</v>
      </c>
      <c r="E26" t="s">
        <v>289</v>
      </c>
      <c r="F26" t="s">
        <v>290</v>
      </c>
    </row>
    <row r="27" spans="1:6">
      <c r="A27" s="1">
        <v>43565</v>
      </c>
      <c r="B27">
        <v>-548</v>
      </c>
      <c r="C27" t="s">
        <v>102</v>
      </c>
      <c r="D27" t="s">
        <v>103</v>
      </c>
      <c r="E27" t="s">
        <v>104</v>
      </c>
      <c r="F27" t="s">
        <v>291</v>
      </c>
    </row>
    <row r="28" spans="1:6">
      <c r="A28" s="1">
        <v>43565</v>
      </c>
      <c r="B28">
        <v>-543.9</v>
      </c>
      <c r="C28" s="31">
        <v>821499346598262</v>
      </c>
      <c r="D28" t="s">
        <v>100</v>
      </c>
      <c r="E28" t="s">
        <v>105</v>
      </c>
      <c r="F28" t="s">
        <v>292</v>
      </c>
    </row>
    <row r="29" spans="1:6">
      <c r="A29" s="1">
        <v>43565</v>
      </c>
      <c r="B29">
        <v>-500</v>
      </c>
      <c r="C29" s="31">
        <v>821720032329013</v>
      </c>
      <c r="D29" t="s">
        <v>100</v>
      </c>
      <c r="E29" t="s">
        <v>106</v>
      </c>
      <c r="F29" t="s">
        <v>293</v>
      </c>
    </row>
    <row r="30" spans="1:6">
      <c r="A30" s="1">
        <v>43565</v>
      </c>
      <c r="B30">
        <v>-495</v>
      </c>
      <c r="C30" t="s">
        <v>107</v>
      </c>
      <c r="D30" t="s">
        <v>103</v>
      </c>
      <c r="E30" t="s">
        <v>108</v>
      </c>
      <c r="F30" t="s">
        <v>294</v>
      </c>
    </row>
    <row r="31" spans="1:6">
      <c r="A31" s="1">
        <v>43565</v>
      </c>
      <c r="B31">
        <v>-288</v>
      </c>
      <c r="C31" t="s">
        <v>102</v>
      </c>
      <c r="D31" t="s">
        <v>103</v>
      </c>
      <c r="E31" t="s">
        <v>109</v>
      </c>
      <c r="F31" t="s">
        <v>295</v>
      </c>
    </row>
    <row r="32" spans="1:6">
      <c r="A32" s="1">
        <v>43565</v>
      </c>
      <c r="B32">
        <v>-180</v>
      </c>
      <c r="C32" t="s">
        <v>95</v>
      </c>
      <c r="D32" t="s">
        <v>96</v>
      </c>
      <c r="E32" t="s">
        <v>296</v>
      </c>
      <c r="F32" t="s">
        <v>297</v>
      </c>
    </row>
    <row r="33" spans="1:6">
      <c r="A33" s="1">
        <v>43565</v>
      </c>
      <c r="B33">
        <v>-152.44</v>
      </c>
      <c r="C33" t="s">
        <v>102</v>
      </c>
      <c r="D33" t="s">
        <v>103</v>
      </c>
      <c r="E33" t="s">
        <v>110</v>
      </c>
      <c r="F33" t="s">
        <v>298</v>
      </c>
    </row>
    <row r="34" spans="1:6">
      <c r="A34" s="1">
        <v>43565</v>
      </c>
      <c r="B34">
        <v>-150</v>
      </c>
      <c r="C34" s="31">
        <v>821499346598262</v>
      </c>
      <c r="D34" t="s">
        <v>100</v>
      </c>
      <c r="E34" t="s">
        <v>105</v>
      </c>
      <c r="F34" t="s">
        <v>299</v>
      </c>
    </row>
    <row r="35" spans="1:6">
      <c r="A35" s="1">
        <v>43565</v>
      </c>
      <c r="B35">
        <v>-122.8</v>
      </c>
      <c r="C35" s="31">
        <v>825781134232345</v>
      </c>
      <c r="D35" t="s">
        <v>100</v>
      </c>
      <c r="E35" t="s">
        <v>111</v>
      </c>
      <c r="F35" t="s">
        <v>300</v>
      </c>
    </row>
    <row r="36" spans="1:6">
      <c r="A36" s="1">
        <v>43565</v>
      </c>
      <c r="B36">
        <v>-29.85</v>
      </c>
      <c r="C36" t="s">
        <v>95</v>
      </c>
      <c r="D36" t="s">
        <v>96</v>
      </c>
      <c r="E36" t="s">
        <v>112</v>
      </c>
      <c r="F36" t="s">
        <v>301</v>
      </c>
    </row>
    <row r="37" spans="1:6">
      <c r="A37" s="1">
        <v>43567</v>
      </c>
      <c r="B37">
        <v>5000</v>
      </c>
      <c r="C37" t="s">
        <v>119</v>
      </c>
      <c r="D37" t="s">
        <v>122</v>
      </c>
      <c r="E37" t="s">
        <v>123</v>
      </c>
      <c r="F37" t="s">
        <v>127</v>
      </c>
    </row>
    <row r="38" spans="1:6">
      <c r="A38" s="1">
        <v>43567</v>
      </c>
      <c r="B38">
        <v>5000</v>
      </c>
      <c r="C38" t="s">
        <v>124</v>
      </c>
      <c r="D38" t="s">
        <v>125</v>
      </c>
      <c r="E38" t="s">
        <v>126</v>
      </c>
      <c r="F38" t="s">
        <v>127</v>
      </c>
    </row>
    <row r="39" spans="1:6">
      <c r="A39" s="1">
        <v>43570</v>
      </c>
      <c r="B39">
        <v>5000</v>
      </c>
      <c r="C39" t="s">
        <v>116</v>
      </c>
      <c r="D39" t="s">
        <v>117</v>
      </c>
      <c r="E39" t="s">
        <v>118</v>
      </c>
      <c r="F39" t="s">
        <v>127</v>
      </c>
    </row>
    <row r="40" spans="1:6">
      <c r="A40" s="1">
        <v>43570</v>
      </c>
      <c r="B40">
        <v>5000</v>
      </c>
      <c r="C40" t="s">
        <v>119</v>
      </c>
      <c r="D40" t="s">
        <v>120</v>
      </c>
      <c r="E40" t="s">
        <v>121</v>
      </c>
      <c r="F40" t="s">
        <v>127</v>
      </c>
    </row>
    <row r="41" spans="1:6">
      <c r="A41" s="1">
        <v>43572</v>
      </c>
      <c r="B41">
        <v>5000</v>
      </c>
      <c r="C41" t="s">
        <v>113</v>
      </c>
      <c r="D41" t="s">
        <v>114</v>
      </c>
      <c r="E41" t="s">
        <v>115</v>
      </c>
      <c r="F41" t="s">
        <v>127</v>
      </c>
    </row>
    <row r="42" spans="1:6">
      <c r="A42" s="1">
        <v>43588</v>
      </c>
      <c r="B42">
        <v>-5995</v>
      </c>
      <c r="C42" t="s">
        <v>140</v>
      </c>
      <c r="D42" t="s">
        <v>141</v>
      </c>
      <c r="E42" t="s">
        <v>142</v>
      </c>
      <c r="F42" t="s">
        <v>274</v>
      </c>
    </row>
    <row r="43" spans="1:6">
      <c r="A43" s="1">
        <v>43588</v>
      </c>
      <c r="B43">
        <v>-504.25</v>
      </c>
      <c r="C43" t="s">
        <v>143</v>
      </c>
      <c r="D43" t="s">
        <v>103</v>
      </c>
      <c r="E43" t="s">
        <v>144</v>
      </c>
      <c r="F43" t="s">
        <v>275</v>
      </c>
    </row>
    <row r="44" spans="1:6">
      <c r="A44" s="1">
        <v>43588</v>
      </c>
      <c r="B44">
        <v>-150</v>
      </c>
      <c r="C44" t="s">
        <v>143</v>
      </c>
      <c r="D44" t="s">
        <v>103</v>
      </c>
      <c r="E44" t="s">
        <v>145</v>
      </c>
      <c r="F44" t="s">
        <v>276</v>
      </c>
    </row>
    <row r="45" spans="1:6">
      <c r="A45" s="1">
        <v>43591</v>
      </c>
      <c r="B45">
        <v>-1.5</v>
      </c>
      <c r="C45" t="s">
        <v>127</v>
      </c>
      <c r="D45" t="s">
        <v>128</v>
      </c>
      <c r="E45" t="s">
        <v>129</v>
      </c>
      <c r="F45" t="s">
        <v>127</v>
      </c>
    </row>
    <row r="46" spans="1:6">
      <c r="A46" s="1">
        <v>43592</v>
      </c>
      <c r="B46">
        <v>-1140</v>
      </c>
      <c r="C46" t="s">
        <v>138</v>
      </c>
      <c r="D46" t="s">
        <v>103</v>
      </c>
      <c r="E46" t="s">
        <v>139</v>
      </c>
      <c r="F46" t="s">
        <v>273</v>
      </c>
    </row>
    <row r="47" spans="1:6">
      <c r="A47" s="1">
        <v>43614</v>
      </c>
      <c r="B47">
        <v>5000</v>
      </c>
      <c r="C47" t="s">
        <v>135</v>
      </c>
      <c r="D47" t="s">
        <v>136</v>
      </c>
      <c r="E47" t="s">
        <v>137</v>
      </c>
      <c r="F47" t="s">
        <v>127</v>
      </c>
    </row>
    <row r="48" spans="1:6">
      <c r="A48" s="1">
        <v>43620</v>
      </c>
      <c r="B48">
        <v>-3897</v>
      </c>
      <c r="C48" t="s">
        <v>130</v>
      </c>
      <c r="D48" t="s">
        <v>269</v>
      </c>
      <c r="E48" t="s">
        <v>131</v>
      </c>
      <c r="F48" t="s">
        <v>270</v>
      </c>
    </row>
    <row r="49" spans="1:6">
      <c r="A49" s="1">
        <v>43620</v>
      </c>
      <c r="B49">
        <v>-3248</v>
      </c>
      <c r="C49" t="s">
        <v>130</v>
      </c>
      <c r="D49" t="s">
        <v>269</v>
      </c>
      <c r="E49" t="s">
        <v>132</v>
      </c>
      <c r="F49" t="s">
        <v>271</v>
      </c>
    </row>
    <row r="50" spans="1:6">
      <c r="A50" s="1">
        <v>43620</v>
      </c>
      <c r="B50">
        <v>-1388.8</v>
      </c>
      <c r="C50" t="s">
        <v>130</v>
      </c>
      <c r="D50" t="s">
        <v>269</v>
      </c>
      <c r="E50" t="s">
        <v>133</v>
      </c>
      <c r="F50" t="s">
        <v>127</v>
      </c>
    </row>
    <row r="51" spans="1:6">
      <c r="A51" s="1">
        <v>43620</v>
      </c>
      <c r="B51">
        <v>-197.6</v>
      </c>
      <c r="C51" t="s">
        <v>130</v>
      </c>
      <c r="D51" t="s">
        <v>269</v>
      </c>
      <c r="E51" t="s">
        <v>134</v>
      </c>
      <c r="F51" t="s">
        <v>272</v>
      </c>
    </row>
    <row r="52" spans="1:6">
      <c r="A52" s="1">
        <v>43621</v>
      </c>
      <c r="B52">
        <v>-1.5</v>
      </c>
      <c r="C52" t="s">
        <v>127</v>
      </c>
      <c r="D52" t="s">
        <v>128</v>
      </c>
      <c r="E52" t="s">
        <v>129</v>
      </c>
      <c r="F52" t="s">
        <v>127</v>
      </c>
    </row>
    <row r="53" spans="1:6">
      <c r="A53" s="1">
        <v>43629</v>
      </c>
      <c r="B53">
        <v>-1832</v>
      </c>
      <c r="C53" t="s">
        <v>147</v>
      </c>
      <c r="D53" t="s">
        <v>96</v>
      </c>
      <c r="E53" t="s">
        <v>148</v>
      </c>
      <c r="F53" t="s">
        <v>258</v>
      </c>
    </row>
    <row r="54" spans="1:6">
      <c r="A54" s="1">
        <v>43629</v>
      </c>
      <c r="B54">
        <v>-1336.09</v>
      </c>
      <c r="C54" t="s">
        <v>102</v>
      </c>
      <c r="D54" t="s">
        <v>103</v>
      </c>
      <c r="E54" t="s">
        <v>149</v>
      </c>
      <c r="F54" t="s">
        <v>259</v>
      </c>
    </row>
    <row r="55" spans="1:6">
      <c r="A55" s="1">
        <v>43629</v>
      </c>
      <c r="B55">
        <v>-841.2</v>
      </c>
      <c r="C55" t="s">
        <v>138</v>
      </c>
      <c r="D55" t="s">
        <v>103</v>
      </c>
      <c r="E55" t="s">
        <v>150</v>
      </c>
      <c r="F55" t="s">
        <v>260</v>
      </c>
    </row>
    <row r="56" spans="1:6">
      <c r="A56" s="1">
        <v>43629</v>
      </c>
      <c r="B56">
        <v>-821</v>
      </c>
      <c r="C56" t="s">
        <v>102</v>
      </c>
      <c r="D56" t="s">
        <v>103</v>
      </c>
      <c r="E56" t="s">
        <v>151</v>
      </c>
      <c r="F56" t="s">
        <v>261</v>
      </c>
    </row>
    <row r="57" spans="1:6">
      <c r="A57" s="1">
        <v>43629</v>
      </c>
      <c r="B57">
        <v>-393.9</v>
      </c>
      <c r="C57" t="s">
        <v>152</v>
      </c>
      <c r="D57" t="s">
        <v>96</v>
      </c>
      <c r="E57" t="s">
        <v>153</v>
      </c>
      <c r="F57" t="s">
        <v>262</v>
      </c>
    </row>
    <row r="58" spans="1:6">
      <c r="A58" s="1">
        <v>43629</v>
      </c>
      <c r="B58">
        <v>-335</v>
      </c>
      <c r="C58" t="s">
        <v>102</v>
      </c>
      <c r="D58" t="s">
        <v>103</v>
      </c>
      <c r="E58" t="s">
        <v>149</v>
      </c>
      <c r="F58" t="s">
        <v>263</v>
      </c>
    </row>
    <row r="59" spans="1:6">
      <c r="A59" s="1">
        <v>43629</v>
      </c>
      <c r="B59">
        <v>-322.75</v>
      </c>
      <c r="C59" t="s">
        <v>154</v>
      </c>
      <c r="D59" t="s">
        <v>96</v>
      </c>
      <c r="E59" t="s">
        <v>153</v>
      </c>
      <c r="F59" t="s">
        <v>264</v>
      </c>
    </row>
    <row r="60" spans="1:6">
      <c r="A60" s="1">
        <v>43629</v>
      </c>
      <c r="B60">
        <v>-303.58</v>
      </c>
      <c r="C60" t="s">
        <v>155</v>
      </c>
      <c r="D60" t="s">
        <v>96</v>
      </c>
      <c r="E60" t="s">
        <v>153</v>
      </c>
      <c r="F60" t="s">
        <v>265</v>
      </c>
    </row>
    <row r="61" spans="1:6">
      <c r="A61" s="1">
        <v>43629</v>
      </c>
      <c r="B61">
        <v>-150</v>
      </c>
      <c r="C61" s="31">
        <v>821499346598262</v>
      </c>
      <c r="D61" t="s">
        <v>100</v>
      </c>
      <c r="E61" t="s">
        <v>156</v>
      </c>
      <c r="F61" t="s">
        <v>266</v>
      </c>
    </row>
    <row r="62" spans="1:6">
      <c r="A62" s="1">
        <v>43629</v>
      </c>
      <c r="B62">
        <v>-150</v>
      </c>
      <c r="C62" s="31">
        <v>821499346598262</v>
      </c>
      <c r="D62" t="s">
        <v>100</v>
      </c>
      <c r="E62" t="s">
        <v>156</v>
      </c>
      <c r="F62" t="s">
        <v>267</v>
      </c>
    </row>
    <row r="63" spans="1:6">
      <c r="A63" s="1">
        <v>43629</v>
      </c>
      <c r="B63">
        <v>-107.75</v>
      </c>
      <c r="C63" s="31">
        <v>832799047002002</v>
      </c>
      <c r="D63" t="s">
        <v>100</v>
      </c>
      <c r="E63" t="s">
        <v>153</v>
      </c>
      <c r="F63" t="s">
        <v>268</v>
      </c>
    </row>
    <row r="64" spans="1:6">
      <c r="A64" s="1">
        <v>43630</v>
      </c>
      <c r="B64">
        <v>-2962.5</v>
      </c>
      <c r="C64" t="s">
        <v>97</v>
      </c>
      <c r="D64" t="s">
        <v>98</v>
      </c>
      <c r="E64" t="s">
        <v>146</v>
      </c>
      <c r="F64" t="s">
        <v>257</v>
      </c>
    </row>
    <row r="65" spans="1:6">
      <c r="A65" s="1">
        <v>43649</v>
      </c>
      <c r="B65">
        <v>-7.5</v>
      </c>
      <c r="C65" t="s">
        <v>127</v>
      </c>
      <c r="D65" t="s">
        <v>128</v>
      </c>
      <c r="E65" t="s">
        <v>129</v>
      </c>
      <c r="F65" t="s">
        <v>127</v>
      </c>
    </row>
    <row r="66" spans="1:6">
      <c r="A66" s="1">
        <v>43718</v>
      </c>
      <c r="B66">
        <v>-3779.89</v>
      </c>
      <c r="C66" t="s">
        <v>102</v>
      </c>
      <c r="D66" t="s">
        <v>103</v>
      </c>
      <c r="E66" t="s">
        <v>167</v>
      </c>
      <c r="F66" t="s">
        <v>254</v>
      </c>
    </row>
    <row r="67" spans="1:6">
      <c r="A67" s="1">
        <v>43718</v>
      </c>
      <c r="B67">
        <v>-1863.55</v>
      </c>
      <c r="C67" t="s">
        <v>138</v>
      </c>
      <c r="D67" t="s">
        <v>103</v>
      </c>
      <c r="E67" t="s">
        <v>167</v>
      </c>
      <c r="F67" t="s">
        <v>255</v>
      </c>
    </row>
    <row r="68" spans="1:6">
      <c r="A68" s="1">
        <v>43718</v>
      </c>
      <c r="B68">
        <v>-1639.93</v>
      </c>
      <c r="C68" t="s">
        <v>138</v>
      </c>
      <c r="D68" t="s">
        <v>103</v>
      </c>
      <c r="E68" t="s">
        <v>167</v>
      </c>
      <c r="F68" t="s">
        <v>256</v>
      </c>
    </row>
    <row r="69" spans="1:6">
      <c r="A69" s="1">
        <v>43746</v>
      </c>
      <c r="B69">
        <v>6000</v>
      </c>
      <c r="C69" t="s">
        <v>119</v>
      </c>
      <c r="D69" t="s">
        <v>253</v>
      </c>
      <c r="E69" t="s">
        <v>158</v>
      </c>
      <c r="F69" t="s">
        <v>127</v>
      </c>
    </row>
    <row r="70" spans="1:6">
      <c r="A70" s="1">
        <v>43748</v>
      </c>
      <c r="B70">
        <v>6000</v>
      </c>
      <c r="C70" t="s">
        <v>135</v>
      </c>
      <c r="D70" t="s">
        <v>136</v>
      </c>
      <c r="E70" t="s">
        <v>252</v>
      </c>
      <c r="F70" t="s">
        <v>127</v>
      </c>
    </row>
    <row r="71" spans="1:6">
      <c r="A71" s="1">
        <v>43749</v>
      </c>
      <c r="B71">
        <v>6000</v>
      </c>
      <c r="C71" t="s">
        <v>249</v>
      </c>
      <c r="D71" t="s">
        <v>250</v>
      </c>
      <c r="E71" t="s">
        <v>251</v>
      </c>
      <c r="F71" t="s">
        <v>127</v>
      </c>
    </row>
    <row r="72" spans="1:6">
      <c r="A72" s="1">
        <v>43749</v>
      </c>
      <c r="B72">
        <v>6000</v>
      </c>
      <c r="C72" t="s">
        <v>247</v>
      </c>
      <c r="D72" t="s">
        <v>248</v>
      </c>
      <c r="E72" t="s">
        <v>123</v>
      </c>
      <c r="F72" t="s">
        <v>127</v>
      </c>
    </row>
    <row r="73" spans="1:6">
      <c r="A73" s="1">
        <v>43749</v>
      </c>
      <c r="B73">
        <v>6000</v>
      </c>
      <c r="C73" t="s">
        <v>244</v>
      </c>
      <c r="D73" t="s">
        <v>245</v>
      </c>
      <c r="E73" t="s">
        <v>246</v>
      </c>
      <c r="F73" t="s">
        <v>127</v>
      </c>
    </row>
    <row r="74" spans="1:6">
      <c r="A74" s="1">
        <v>43752</v>
      </c>
      <c r="B74">
        <v>6000</v>
      </c>
      <c r="C74" t="s">
        <v>236</v>
      </c>
      <c r="D74" t="s">
        <v>237</v>
      </c>
      <c r="E74" t="s">
        <v>238</v>
      </c>
      <c r="F74" t="s">
        <v>127</v>
      </c>
    </row>
    <row r="75" spans="1:6">
      <c r="A75" s="1">
        <v>43752</v>
      </c>
      <c r="B75">
        <v>6000</v>
      </c>
      <c r="C75" t="s">
        <v>119</v>
      </c>
      <c r="D75" t="s">
        <v>239</v>
      </c>
      <c r="E75" t="s">
        <v>240</v>
      </c>
      <c r="F75" t="s">
        <v>127</v>
      </c>
    </row>
    <row r="76" spans="1:6">
      <c r="A76" s="1">
        <v>43752</v>
      </c>
      <c r="B76">
        <v>6000</v>
      </c>
      <c r="C76" t="s">
        <v>116</v>
      </c>
      <c r="D76" t="s">
        <v>117</v>
      </c>
      <c r="E76" t="s">
        <v>241</v>
      </c>
      <c r="F76" t="s">
        <v>127</v>
      </c>
    </row>
    <row r="77" spans="1:6">
      <c r="A77" s="1">
        <v>43752</v>
      </c>
      <c r="B77">
        <v>6000</v>
      </c>
      <c r="C77" t="s">
        <v>242</v>
      </c>
      <c r="D77" t="s">
        <v>243</v>
      </c>
      <c r="E77" t="s">
        <v>162</v>
      </c>
      <c r="F77" t="s">
        <v>127</v>
      </c>
    </row>
    <row r="78" spans="1:6">
      <c r="A78" s="1">
        <v>43752</v>
      </c>
      <c r="B78">
        <v>6000</v>
      </c>
      <c r="C78" t="s">
        <v>113</v>
      </c>
      <c r="D78" t="s">
        <v>114</v>
      </c>
      <c r="E78" t="s">
        <v>235</v>
      </c>
      <c r="F78" t="s">
        <v>127</v>
      </c>
    </row>
    <row r="79" spans="1:6">
      <c r="A79" s="1">
        <v>43753</v>
      </c>
      <c r="B79">
        <v>6000</v>
      </c>
      <c r="C79" t="s">
        <v>119</v>
      </c>
      <c r="D79" t="s">
        <v>229</v>
      </c>
      <c r="E79" t="s">
        <v>230</v>
      </c>
      <c r="F79" t="s">
        <v>127</v>
      </c>
    </row>
    <row r="80" spans="1:6">
      <c r="A80" s="1">
        <v>43753</v>
      </c>
      <c r="B80">
        <v>6000</v>
      </c>
      <c r="C80" t="s">
        <v>119</v>
      </c>
      <c r="D80" t="s">
        <v>231</v>
      </c>
      <c r="E80" t="s">
        <v>163</v>
      </c>
      <c r="F80" t="s">
        <v>127</v>
      </c>
    </row>
    <row r="81" spans="1:6">
      <c r="A81" s="1">
        <v>43753</v>
      </c>
      <c r="B81">
        <v>6000</v>
      </c>
      <c r="C81" t="s">
        <v>119</v>
      </c>
      <c r="D81" t="s">
        <v>120</v>
      </c>
      <c r="E81" t="s">
        <v>159</v>
      </c>
      <c r="F81" t="s">
        <v>127</v>
      </c>
    </row>
    <row r="82" spans="1:6">
      <c r="A82" s="1">
        <v>43753</v>
      </c>
      <c r="B82">
        <v>6000</v>
      </c>
      <c r="C82" t="s">
        <v>119</v>
      </c>
      <c r="D82" t="s">
        <v>232</v>
      </c>
      <c r="E82" t="s">
        <v>166</v>
      </c>
      <c r="F82" t="s">
        <v>127</v>
      </c>
    </row>
    <row r="83" spans="1:6">
      <c r="A83" s="1">
        <v>43753</v>
      </c>
      <c r="B83">
        <v>6000</v>
      </c>
      <c r="C83" t="s">
        <v>119</v>
      </c>
      <c r="D83" t="s">
        <v>233</v>
      </c>
      <c r="E83" t="s">
        <v>234</v>
      </c>
      <c r="F83" t="s">
        <v>127</v>
      </c>
    </row>
    <row r="84" spans="1:6">
      <c r="A84" s="1">
        <v>43754</v>
      </c>
      <c r="B84">
        <v>-699</v>
      </c>
      <c r="C84" s="31">
        <v>832799239966337</v>
      </c>
      <c r="D84" t="s">
        <v>100</v>
      </c>
      <c r="E84" t="s">
        <v>220</v>
      </c>
      <c r="F84" t="s">
        <v>221</v>
      </c>
    </row>
    <row r="85" spans="1:6">
      <c r="A85" s="1">
        <v>43754</v>
      </c>
      <c r="B85">
        <v>-500</v>
      </c>
      <c r="C85" t="s">
        <v>138</v>
      </c>
      <c r="D85" t="s">
        <v>103</v>
      </c>
      <c r="E85" t="s">
        <v>222</v>
      </c>
      <c r="F85" t="s">
        <v>223</v>
      </c>
    </row>
    <row r="86" spans="1:6">
      <c r="A86" s="1">
        <v>43754</v>
      </c>
      <c r="B86">
        <v>-480</v>
      </c>
      <c r="C86" t="s">
        <v>102</v>
      </c>
      <c r="D86" t="s">
        <v>103</v>
      </c>
      <c r="E86" t="s">
        <v>215</v>
      </c>
      <c r="F86" t="s">
        <v>224</v>
      </c>
    </row>
    <row r="87" spans="1:6">
      <c r="A87" s="1">
        <v>43754</v>
      </c>
      <c r="B87">
        <v>-201</v>
      </c>
      <c r="C87" t="s">
        <v>95</v>
      </c>
      <c r="D87" t="s">
        <v>96</v>
      </c>
      <c r="E87" t="s">
        <v>225</v>
      </c>
      <c r="F87" t="s">
        <v>226</v>
      </c>
    </row>
    <row r="88" spans="1:6">
      <c r="A88" s="1">
        <v>43754</v>
      </c>
      <c r="B88">
        <v>-19.899999999999999</v>
      </c>
      <c r="C88" t="s">
        <v>95</v>
      </c>
      <c r="D88" t="s">
        <v>96</v>
      </c>
      <c r="E88" t="s">
        <v>227</v>
      </c>
      <c r="F88" t="s">
        <v>228</v>
      </c>
    </row>
    <row r="89" spans="1:6">
      <c r="A89" s="1">
        <v>43754</v>
      </c>
      <c r="B89">
        <v>6000</v>
      </c>
      <c r="C89" t="s">
        <v>119</v>
      </c>
      <c r="D89" t="s">
        <v>122</v>
      </c>
      <c r="E89" t="s">
        <v>121</v>
      </c>
      <c r="F89" t="s">
        <v>127</v>
      </c>
    </row>
    <row r="90" spans="1:6">
      <c r="A90" s="1">
        <v>43759</v>
      </c>
      <c r="B90">
        <v>-100</v>
      </c>
      <c r="C90" t="s">
        <v>138</v>
      </c>
      <c r="D90" t="s">
        <v>103</v>
      </c>
      <c r="E90" t="s">
        <v>215</v>
      </c>
      <c r="F90" t="s">
        <v>216</v>
      </c>
    </row>
    <row r="91" spans="1:6">
      <c r="A91" s="1">
        <v>43759</v>
      </c>
      <c r="B91">
        <v>-10</v>
      </c>
      <c r="C91" t="s">
        <v>138</v>
      </c>
      <c r="D91" t="s">
        <v>103</v>
      </c>
      <c r="E91" t="s">
        <v>215</v>
      </c>
      <c r="F91" t="s">
        <v>216</v>
      </c>
    </row>
    <row r="92" spans="1:6">
      <c r="A92" s="1">
        <v>43759</v>
      </c>
      <c r="B92">
        <v>5000</v>
      </c>
      <c r="C92" t="s">
        <v>127</v>
      </c>
      <c r="D92" t="s">
        <v>217</v>
      </c>
      <c r="E92" t="s">
        <v>218</v>
      </c>
      <c r="F92" t="s">
        <v>127</v>
      </c>
    </row>
    <row r="93" spans="1:6">
      <c r="A93" s="1">
        <v>43759</v>
      </c>
      <c r="B93">
        <v>6000</v>
      </c>
      <c r="C93" t="s">
        <v>127</v>
      </c>
      <c r="D93" t="s">
        <v>217</v>
      </c>
      <c r="E93" t="s">
        <v>219</v>
      </c>
      <c r="F93" t="s">
        <v>127</v>
      </c>
    </row>
    <row r="94" spans="1:6">
      <c r="A94" s="1">
        <v>43761</v>
      </c>
      <c r="B94">
        <v>6000</v>
      </c>
      <c r="C94" t="s">
        <v>124</v>
      </c>
      <c r="D94" t="s">
        <v>125</v>
      </c>
      <c r="E94" t="s">
        <v>118</v>
      </c>
      <c r="F94" t="s">
        <v>127</v>
      </c>
    </row>
    <row r="95" spans="1:6">
      <c r="A95" s="1">
        <v>43774</v>
      </c>
      <c r="B95">
        <v>-3</v>
      </c>
      <c r="C95" t="s">
        <v>127</v>
      </c>
      <c r="D95" t="s">
        <v>128</v>
      </c>
      <c r="E95" t="s">
        <v>129</v>
      </c>
      <c r="F95" t="s">
        <v>127</v>
      </c>
    </row>
    <row r="96" spans="1:6">
      <c r="A96" s="1">
        <v>43796</v>
      </c>
      <c r="B96">
        <v>-9348</v>
      </c>
      <c r="C96" t="s">
        <v>209</v>
      </c>
      <c r="D96" t="s">
        <v>210</v>
      </c>
      <c r="E96" t="s">
        <v>211</v>
      </c>
      <c r="F96" t="s">
        <v>212</v>
      </c>
    </row>
    <row r="97" spans="1:6">
      <c r="A97" s="1">
        <v>43796</v>
      </c>
      <c r="B97">
        <v>-1027</v>
      </c>
      <c r="C97" t="s">
        <v>209</v>
      </c>
      <c r="D97" t="s">
        <v>210</v>
      </c>
      <c r="E97" t="s">
        <v>213</v>
      </c>
      <c r="F97" t="s">
        <v>214</v>
      </c>
    </row>
    <row r="98" spans="1:6">
      <c r="A98" s="1">
        <v>43802</v>
      </c>
      <c r="B98">
        <v>-1300</v>
      </c>
      <c r="C98" s="31">
        <v>821720032329013</v>
      </c>
      <c r="D98" t="s">
        <v>100</v>
      </c>
      <c r="E98" t="s">
        <v>197</v>
      </c>
      <c r="F98" t="s">
        <v>198</v>
      </c>
    </row>
    <row r="99" spans="1:6">
      <c r="A99" s="1">
        <v>43802</v>
      </c>
      <c r="B99">
        <v>-820</v>
      </c>
      <c r="C99" t="s">
        <v>199</v>
      </c>
      <c r="D99" t="s">
        <v>103</v>
      </c>
      <c r="E99" t="s">
        <v>200</v>
      </c>
      <c r="F99" t="s">
        <v>201</v>
      </c>
    </row>
    <row r="100" spans="1:6">
      <c r="A100" s="1">
        <v>43802</v>
      </c>
      <c r="B100">
        <v>-743</v>
      </c>
      <c r="C100" s="31">
        <v>825781832893372</v>
      </c>
      <c r="D100" t="s">
        <v>100</v>
      </c>
      <c r="E100" t="s">
        <v>202</v>
      </c>
      <c r="F100" t="s">
        <v>203</v>
      </c>
    </row>
    <row r="101" spans="1:6">
      <c r="A101" s="1">
        <v>43802</v>
      </c>
      <c r="B101">
        <v>-500</v>
      </c>
      <c r="C101" t="s">
        <v>199</v>
      </c>
      <c r="D101" t="s">
        <v>103</v>
      </c>
      <c r="E101" t="s">
        <v>204</v>
      </c>
      <c r="F101" t="s">
        <v>205</v>
      </c>
    </row>
    <row r="102" spans="1:6">
      <c r="A102" s="1">
        <v>43802</v>
      </c>
      <c r="B102">
        <v>-162</v>
      </c>
      <c r="C102" s="31">
        <v>821720032329013</v>
      </c>
      <c r="D102" t="s">
        <v>100</v>
      </c>
      <c r="E102" t="s">
        <v>200</v>
      </c>
      <c r="F102" t="s">
        <v>206</v>
      </c>
    </row>
    <row r="103" spans="1:6">
      <c r="A103" s="1">
        <v>43802</v>
      </c>
      <c r="B103">
        <v>-150.86000000000001</v>
      </c>
      <c r="C103" t="s">
        <v>147</v>
      </c>
      <c r="D103" t="s">
        <v>96</v>
      </c>
      <c r="E103" t="s">
        <v>207</v>
      </c>
      <c r="F103" t="s">
        <v>208</v>
      </c>
    </row>
    <row r="104" spans="1:6">
      <c r="A104" s="1">
        <v>43803</v>
      </c>
      <c r="B104">
        <v>-2405</v>
      </c>
      <c r="C104" t="s">
        <v>192</v>
      </c>
      <c r="D104" t="s">
        <v>193</v>
      </c>
      <c r="E104" t="s">
        <v>194</v>
      </c>
      <c r="F104" t="s">
        <v>195</v>
      </c>
    </row>
    <row r="105" spans="1:6">
      <c r="A105" s="1">
        <v>43803</v>
      </c>
      <c r="B105">
        <v>-1665</v>
      </c>
      <c r="C105" t="s">
        <v>192</v>
      </c>
      <c r="D105" t="s">
        <v>193</v>
      </c>
      <c r="E105" t="s">
        <v>196</v>
      </c>
      <c r="F105" t="s">
        <v>195</v>
      </c>
    </row>
    <row r="106" spans="1:6">
      <c r="A106" s="1">
        <v>43816</v>
      </c>
      <c r="B106">
        <v>-5700</v>
      </c>
      <c r="C106" t="s">
        <v>97</v>
      </c>
      <c r="D106" t="s">
        <v>98</v>
      </c>
      <c r="E106" t="s">
        <v>188</v>
      </c>
      <c r="F106" t="s">
        <v>127</v>
      </c>
    </row>
    <row r="107" spans="1:6">
      <c r="A107" s="1">
        <v>43816</v>
      </c>
      <c r="B107">
        <v>-600</v>
      </c>
      <c r="C107" t="s">
        <v>189</v>
      </c>
      <c r="D107" t="s">
        <v>190</v>
      </c>
      <c r="E107" t="s">
        <v>191</v>
      </c>
      <c r="F107" t="s">
        <v>127</v>
      </c>
    </row>
    <row r="108" spans="1:6">
      <c r="A108" s="1">
        <v>43819</v>
      </c>
      <c r="B108">
        <v>-383.65</v>
      </c>
      <c r="C108" t="s">
        <v>185</v>
      </c>
      <c r="D108" t="s">
        <v>103</v>
      </c>
      <c r="E108" t="s">
        <v>186</v>
      </c>
      <c r="F108" t="s">
        <v>187</v>
      </c>
    </row>
    <row r="109" spans="1:6">
      <c r="A109" s="1">
        <v>43837</v>
      </c>
      <c r="B109">
        <v>-37324</v>
      </c>
      <c r="C109" t="s">
        <v>130</v>
      </c>
      <c r="D109" t="s">
        <v>269</v>
      </c>
      <c r="E109" s="71" t="s">
        <v>330</v>
      </c>
      <c r="F109" t="s">
        <v>127</v>
      </c>
    </row>
    <row r="110" spans="1:6">
      <c r="A110" s="1">
        <v>43837</v>
      </c>
      <c r="B110">
        <v>-3548.16</v>
      </c>
      <c r="C110" t="s">
        <v>130</v>
      </c>
      <c r="D110" t="s">
        <v>269</v>
      </c>
      <c r="E110" t="s">
        <v>331</v>
      </c>
      <c r="F110" t="s">
        <v>127</v>
      </c>
    </row>
    <row r="111" spans="1:6">
      <c r="A111" s="1">
        <v>43837</v>
      </c>
      <c r="B111">
        <v>-3119.87</v>
      </c>
      <c r="C111" t="s">
        <v>130</v>
      </c>
      <c r="D111" t="s">
        <v>269</v>
      </c>
      <c r="E111" t="s">
        <v>332</v>
      </c>
      <c r="F111" t="s">
        <v>127</v>
      </c>
    </row>
    <row r="112" spans="1:6">
      <c r="A112" s="1">
        <v>43837</v>
      </c>
      <c r="B112">
        <v>-3024</v>
      </c>
      <c r="C112" t="s">
        <v>130</v>
      </c>
      <c r="D112" t="s">
        <v>269</v>
      </c>
      <c r="E112" t="s">
        <v>333</v>
      </c>
      <c r="F112" t="s">
        <v>127</v>
      </c>
    </row>
    <row r="113" spans="1:6">
      <c r="A113" s="1">
        <v>43837</v>
      </c>
      <c r="B113">
        <v>-2520</v>
      </c>
      <c r="C113" t="s">
        <v>130</v>
      </c>
      <c r="D113" t="s">
        <v>269</v>
      </c>
      <c r="E113" t="s">
        <v>334</v>
      </c>
      <c r="F113" t="s">
        <v>127</v>
      </c>
    </row>
    <row r="114" spans="1:6">
      <c r="A114" s="1">
        <v>43837</v>
      </c>
      <c r="B114">
        <v>-2520</v>
      </c>
      <c r="C114" t="s">
        <v>130</v>
      </c>
      <c r="D114" t="s">
        <v>269</v>
      </c>
      <c r="E114" t="s">
        <v>335</v>
      </c>
      <c r="F114" t="s">
        <v>127</v>
      </c>
    </row>
    <row r="115" spans="1:6">
      <c r="A115" s="1">
        <v>43837</v>
      </c>
      <c r="B115">
        <v>-1434.5</v>
      </c>
      <c r="C115" t="s">
        <v>127</v>
      </c>
      <c r="D115" t="s">
        <v>128</v>
      </c>
      <c r="E115" t="s">
        <v>129</v>
      </c>
      <c r="F115" t="s">
        <v>127</v>
      </c>
    </row>
    <row r="116" spans="1:6">
      <c r="A116" s="1">
        <v>43837</v>
      </c>
      <c r="B116">
        <v>-620</v>
      </c>
      <c r="C116" t="s">
        <v>336</v>
      </c>
      <c r="D116" t="s">
        <v>337</v>
      </c>
      <c r="E116" t="s">
        <v>338</v>
      </c>
      <c r="F116" t="s">
        <v>127</v>
      </c>
    </row>
    <row r="117" spans="1:6">
      <c r="A117" s="1">
        <v>43837</v>
      </c>
      <c r="B117">
        <v>-504</v>
      </c>
      <c r="C117" t="s">
        <v>130</v>
      </c>
      <c r="D117" t="s">
        <v>269</v>
      </c>
      <c r="E117" t="s">
        <v>339</v>
      </c>
      <c r="F117" t="s">
        <v>127</v>
      </c>
    </row>
    <row r="118" spans="1:6">
      <c r="A118" s="1">
        <v>43837</v>
      </c>
      <c r="B118">
        <v>-448</v>
      </c>
      <c r="C118" t="s">
        <v>130</v>
      </c>
      <c r="D118" t="s">
        <v>269</v>
      </c>
      <c r="E118" t="s">
        <v>340</v>
      </c>
      <c r="F118" t="s">
        <v>127</v>
      </c>
    </row>
    <row r="119" spans="1:6">
      <c r="A119" s="1">
        <v>43837</v>
      </c>
      <c r="B119">
        <v>-357</v>
      </c>
      <c r="C119" t="s">
        <v>336</v>
      </c>
      <c r="D119" t="s">
        <v>337</v>
      </c>
      <c r="E119" t="s">
        <v>341</v>
      </c>
      <c r="F119" t="s">
        <v>127</v>
      </c>
    </row>
    <row r="120" spans="1:6">
      <c r="A120" s="1">
        <v>43837</v>
      </c>
      <c r="B120">
        <v>-266</v>
      </c>
      <c r="C120" t="s">
        <v>336</v>
      </c>
      <c r="D120" t="s">
        <v>337</v>
      </c>
      <c r="E120" t="s">
        <v>341</v>
      </c>
      <c r="F120" t="s">
        <v>127</v>
      </c>
    </row>
    <row r="121" spans="1:6">
      <c r="A121" s="1">
        <v>43837</v>
      </c>
      <c r="B121">
        <v>-168</v>
      </c>
      <c r="C121" t="s">
        <v>336</v>
      </c>
      <c r="D121" t="s">
        <v>337</v>
      </c>
      <c r="E121" t="s">
        <v>341</v>
      </c>
      <c r="F121" t="s">
        <v>127</v>
      </c>
    </row>
    <row r="122" spans="1:6">
      <c r="A122" s="1">
        <v>43837</v>
      </c>
      <c r="B122">
        <v>-148</v>
      </c>
      <c r="C122" t="s">
        <v>336</v>
      </c>
      <c r="D122" t="s">
        <v>337</v>
      </c>
      <c r="E122" t="s">
        <v>341</v>
      </c>
      <c r="F122" t="s">
        <v>127</v>
      </c>
    </row>
    <row r="123" spans="1:6">
      <c r="A123" s="1">
        <v>43837</v>
      </c>
      <c r="B123">
        <v>-148</v>
      </c>
      <c r="C123" t="s">
        <v>342</v>
      </c>
      <c r="D123" t="s">
        <v>337</v>
      </c>
      <c r="E123" t="s">
        <v>341</v>
      </c>
      <c r="F123" t="s">
        <v>127</v>
      </c>
    </row>
    <row r="124" spans="1:6">
      <c r="A124" s="1">
        <v>43837</v>
      </c>
      <c r="B124">
        <v>-136.34</v>
      </c>
      <c r="C124" t="s">
        <v>336</v>
      </c>
      <c r="D124" t="s">
        <v>337</v>
      </c>
      <c r="E124" t="s">
        <v>341</v>
      </c>
      <c r="F124" t="s">
        <v>127</v>
      </c>
    </row>
    <row r="125" spans="1:6">
      <c r="A125" s="1">
        <v>43837</v>
      </c>
      <c r="B125">
        <v>-115.25</v>
      </c>
      <c r="C125" t="s">
        <v>342</v>
      </c>
      <c r="D125" t="s">
        <v>337</v>
      </c>
      <c r="E125" t="s">
        <v>341</v>
      </c>
      <c r="F125" t="s">
        <v>127</v>
      </c>
    </row>
    <row r="126" spans="1:6">
      <c r="A126" s="1">
        <v>43837</v>
      </c>
      <c r="B126">
        <v>-111.36</v>
      </c>
      <c r="C126" t="s">
        <v>342</v>
      </c>
      <c r="D126" t="s">
        <v>337</v>
      </c>
      <c r="E126" t="s">
        <v>341</v>
      </c>
      <c r="F126" t="s">
        <v>127</v>
      </c>
    </row>
    <row r="127" spans="1:6">
      <c r="A127" s="1">
        <v>43837</v>
      </c>
      <c r="B127">
        <v>-106</v>
      </c>
      <c r="C127" t="s">
        <v>342</v>
      </c>
      <c r="D127" t="s">
        <v>337</v>
      </c>
      <c r="E127" t="s">
        <v>341</v>
      </c>
      <c r="F127" t="s">
        <v>127</v>
      </c>
    </row>
    <row r="128" spans="1:6">
      <c r="A128" s="1">
        <v>43837</v>
      </c>
      <c r="B128">
        <v>-100</v>
      </c>
      <c r="C128" t="s">
        <v>336</v>
      </c>
      <c r="D128" t="s">
        <v>337</v>
      </c>
      <c r="E128" t="s">
        <v>197</v>
      </c>
      <c r="F128" t="s">
        <v>127</v>
      </c>
    </row>
    <row r="129" spans="1:6">
      <c r="A129" s="1">
        <v>43837</v>
      </c>
      <c r="B129">
        <v>-94.75</v>
      </c>
      <c r="C129" t="s">
        <v>336</v>
      </c>
      <c r="D129" t="s">
        <v>337</v>
      </c>
      <c r="E129" t="s">
        <v>341</v>
      </c>
      <c r="F129" t="s">
        <v>127</v>
      </c>
    </row>
    <row r="130" spans="1:6">
      <c r="A130" s="1">
        <v>43837</v>
      </c>
      <c r="B130">
        <v>-75</v>
      </c>
      <c r="C130" t="s">
        <v>336</v>
      </c>
      <c r="D130" t="s">
        <v>337</v>
      </c>
      <c r="E130" t="s">
        <v>204</v>
      </c>
      <c r="F130" t="s">
        <v>127</v>
      </c>
    </row>
    <row r="131" spans="1:6">
      <c r="A131" s="1">
        <v>43837</v>
      </c>
      <c r="B131">
        <v>11134</v>
      </c>
      <c r="C131" t="s">
        <v>343</v>
      </c>
      <c r="D131" t="s">
        <v>344</v>
      </c>
      <c r="E131" t="s">
        <v>345</v>
      </c>
      <c r="F131" t="s">
        <v>127</v>
      </c>
    </row>
    <row r="132" spans="1:6" s="6" customFormat="1">
      <c r="A132" s="1">
        <v>43840</v>
      </c>
      <c r="B132">
        <v>-2500</v>
      </c>
      <c r="C132" t="s">
        <v>500</v>
      </c>
      <c r="D132" t="s">
        <v>103</v>
      </c>
      <c r="E132" t="s">
        <v>501</v>
      </c>
      <c r="F132" t="s">
        <v>502</v>
      </c>
    </row>
    <row r="133" spans="1:6" s="6" customFormat="1">
      <c r="A133" s="1">
        <v>43840</v>
      </c>
      <c r="B133">
        <v>-1690</v>
      </c>
      <c r="C133" t="s">
        <v>503</v>
      </c>
      <c r="D133" t="s">
        <v>504</v>
      </c>
      <c r="E133" t="s">
        <v>505</v>
      </c>
      <c r="F133" t="s">
        <v>506</v>
      </c>
    </row>
    <row r="134" spans="1:6" s="6" customFormat="1">
      <c r="A134" s="1">
        <v>43840</v>
      </c>
      <c r="B134">
        <v>-179</v>
      </c>
      <c r="C134" t="s">
        <v>507</v>
      </c>
      <c r="D134" t="s">
        <v>508</v>
      </c>
      <c r="E134" t="s">
        <v>509</v>
      </c>
      <c r="F134" t="s">
        <v>510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8A63-B11B-4936-88AF-200937731950}">
  <dimension ref="A1:L32"/>
  <sheetViews>
    <sheetView zoomScale="90" zoomScaleNormal="90" workbookViewId="0">
      <selection activeCell="C19" sqref="C19"/>
    </sheetView>
  </sheetViews>
  <sheetFormatPr defaultRowHeight="15"/>
  <cols>
    <col min="1" max="1" width="33.5703125" style="18" customWidth="1"/>
    <col min="2" max="2" width="15.140625" style="18" bestFit="1" customWidth="1"/>
    <col min="3" max="3" width="17" style="18" customWidth="1"/>
    <col min="4" max="4" width="30" style="18" bestFit="1" customWidth="1"/>
    <col min="5" max="5" width="15.140625" style="18" bestFit="1" customWidth="1"/>
    <col min="6" max="6" width="9.140625" style="18"/>
    <col min="7" max="7" width="23.85546875" style="18" bestFit="1" customWidth="1"/>
    <col min="8" max="8" width="39" style="18" bestFit="1" customWidth="1"/>
    <col min="9" max="9" width="10.42578125" style="18" bestFit="1" customWidth="1"/>
    <col min="10" max="10" width="30" style="18" bestFit="1" customWidth="1"/>
    <col min="11" max="11" width="12.7109375" style="18" bestFit="1" customWidth="1"/>
    <col min="12" max="12" width="23.85546875" style="18" bestFit="1" customWidth="1"/>
    <col min="13" max="13" width="14.140625" style="18" customWidth="1"/>
    <col min="14" max="14" width="9.140625" style="18"/>
    <col min="15" max="15" width="30" style="18" bestFit="1" customWidth="1"/>
    <col min="16" max="16" width="10" style="18" bestFit="1" customWidth="1"/>
    <col min="17" max="16384" width="9.140625" style="18"/>
  </cols>
  <sheetData>
    <row r="1" spans="1:12" ht="15.75">
      <c r="A1" s="112" t="s">
        <v>494</v>
      </c>
      <c r="B1" s="113"/>
      <c r="C1" s="113"/>
      <c r="D1" s="112" t="s">
        <v>495</v>
      </c>
      <c r="E1" s="113"/>
    </row>
    <row r="2" spans="1:12" ht="15.75">
      <c r="A2" s="91" t="s">
        <v>77</v>
      </c>
      <c r="B2" s="114">
        <v>0</v>
      </c>
      <c r="C2" s="55"/>
      <c r="D2" s="115" t="s">
        <v>499</v>
      </c>
      <c r="E2" s="116">
        <f>122956.06</f>
        <v>122956.06</v>
      </c>
      <c r="L2" s="6"/>
    </row>
    <row r="3" spans="1:12" ht="15.75">
      <c r="A3" s="91" t="s">
        <v>496</v>
      </c>
      <c r="B3" s="114"/>
      <c r="C3" s="55"/>
      <c r="D3" s="115" t="s">
        <v>497</v>
      </c>
      <c r="E3" s="117">
        <v>66937.69</v>
      </c>
      <c r="L3" s="6"/>
    </row>
    <row r="4" spans="1:12" ht="15.75">
      <c r="A4" s="55" t="s">
        <v>78</v>
      </c>
      <c r="B4" s="114">
        <v>184923.75</v>
      </c>
      <c r="C4" s="55"/>
      <c r="D4" s="55"/>
      <c r="E4" s="114"/>
      <c r="G4" s="80"/>
      <c r="L4" s="6"/>
    </row>
    <row r="5" spans="1:12" ht="15.75">
      <c r="A5" s="55" t="s">
        <v>498</v>
      </c>
      <c r="B5" s="111">
        <f>10000+6000+1000+1000</f>
        <v>18000</v>
      </c>
      <c r="C5" s="55"/>
      <c r="D5" s="112" t="s">
        <v>80</v>
      </c>
      <c r="E5" s="118"/>
      <c r="L5" s="6"/>
    </row>
    <row r="6" spans="1:12" ht="15.75">
      <c r="A6" s="115"/>
      <c r="B6" s="114"/>
      <c r="C6" s="55"/>
      <c r="D6" s="115" t="s">
        <v>75</v>
      </c>
      <c r="E6" s="114">
        <v>0</v>
      </c>
      <c r="L6" s="6"/>
    </row>
    <row r="7" spans="1:12" ht="15.75">
      <c r="A7" s="55"/>
      <c r="B7" s="114"/>
      <c r="C7" s="55"/>
      <c r="D7" s="55"/>
      <c r="E7" s="114"/>
      <c r="L7" s="6"/>
    </row>
    <row r="8" spans="1:12" ht="15.75">
      <c r="A8" s="112" t="s">
        <v>79</v>
      </c>
      <c r="B8" s="118"/>
      <c r="C8" s="55"/>
      <c r="D8" s="112" t="s">
        <v>81</v>
      </c>
      <c r="E8" s="119"/>
      <c r="L8" s="6"/>
    </row>
    <row r="9" spans="1:12" ht="15.75">
      <c r="A9" s="115" t="s">
        <v>75</v>
      </c>
      <c r="B9" s="114">
        <f>B4+B5</f>
        <v>202923.75</v>
      </c>
      <c r="C9" s="55"/>
      <c r="D9" s="115" t="s">
        <v>75</v>
      </c>
      <c r="E9" s="120">
        <f>SUM(E2:E3,E6)</f>
        <v>189893.75</v>
      </c>
      <c r="L9" s="6"/>
    </row>
    <row r="10" spans="1:12">
      <c r="H10" s="95"/>
      <c r="I10" s="95"/>
      <c r="J10" s="92"/>
      <c r="L10" s="6"/>
    </row>
    <row r="13" spans="1:12">
      <c r="H13" s="93"/>
      <c r="I13" s="95"/>
      <c r="J13" s="92"/>
    </row>
    <row r="14" spans="1:12">
      <c r="H14" s="93"/>
      <c r="I14" s="95"/>
      <c r="J14" s="92"/>
    </row>
    <row r="15" spans="1:12">
      <c r="H15" s="93"/>
      <c r="I15" s="95"/>
      <c r="J15" s="92"/>
    </row>
    <row r="16" spans="1:12">
      <c r="H16" s="94"/>
      <c r="I16" s="94"/>
      <c r="J16" s="14"/>
    </row>
    <row r="17" spans="8:11">
      <c r="H17" s="94"/>
      <c r="I17" s="14"/>
    </row>
    <row r="18" spans="8:11">
      <c r="H18" s="93"/>
      <c r="I18" s="96"/>
      <c r="J18" s="96"/>
    </row>
    <row r="24" spans="8:11">
      <c r="H24" s="6"/>
      <c r="I24" s="6"/>
      <c r="J24" s="6"/>
      <c r="K24" s="6"/>
    </row>
    <row r="25" spans="8:11">
      <c r="H25" s="6"/>
      <c r="I25" s="6"/>
      <c r="J25" s="6"/>
      <c r="K25" s="6"/>
    </row>
    <row r="26" spans="8:11">
      <c r="H26" s="6"/>
      <c r="I26" s="6"/>
      <c r="J26" s="6"/>
      <c r="K26" s="6"/>
    </row>
    <row r="27" spans="8:11">
      <c r="H27" s="6"/>
      <c r="I27" s="6"/>
      <c r="J27" s="6"/>
      <c r="K27" s="6"/>
    </row>
    <row r="28" spans="8:11">
      <c r="H28" s="6"/>
      <c r="I28" s="6"/>
      <c r="J28" s="6"/>
      <c r="K28" s="6"/>
    </row>
    <row r="29" spans="8:11">
      <c r="H29" s="6"/>
      <c r="I29" s="6"/>
      <c r="J29" s="6"/>
      <c r="K29" s="6"/>
    </row>
    <row r="30" spans="8:11">
      <c r="H30" s="6"/>
      <c r="I30" s="6"/>
      <c r="J30" s="6"/>
      <c r="K30" s="6"/>
    </row>
    <row r="31" spans="8:11">
      <c r="H31" s="6"/>
      <c r="I31" s="6"/>
      <c r="J31" s="6"/>
      <c r="K31" s="6"/>
    </row>
    <row r="32" spans="8:11">
      <c r="H32" s="6"/>
      <c r="I32" s="6"/>
      <c r="J32" s="6"/>
      <c r="K32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D3AC-6B39-4E5E-B9E6-F3236AF5EF41}">
  <dimension ref="A1:I54"/>
  <sheetViews>
    <sheetView workbookViewId="0">
      <selection activeCell="D30" sqref="D30"/>
    </sheetView>
  </sheetViews>
  <sheetFormatPr defaultRowHeight="15"/>
  <cols>
    <col min="1" max="1" width="33.7109375" style="16" customWidth="1"/>
    <col min="2" max="2" width="9.140625" style="14"/>
    <col min="3" max="4" width="26.42578125" style="14" bestFit="1" customWidth="1"/>
    <col min="5" max="7" width="9.140625" style="14"/>
    <col min="8" max="8" width="12.140625" style="14" bestFit="1" customWidth="1"/>
    <col min="9" max="16384" width="9.140625" style="14"/>
  </cols>
  <sheetData>
    <row r="1" spans="1:9" ht="18.75" customHeight="1">
      <c r="A1" s="17" t="s">
        <v>82</v>
      </c>
      <c r="B1" s="39"/>
      <c r="C1" s="39" t="s">
        <v>487</v>
      </c>
      <c r="D1" s="39" t="s">
        <v>488</v>
      </c>
    </row>
    <row r="2" spans="1:9" ht="15.75">
      <c r="A2" s="40"/>
      <c r="B2" s="40"/>
      <c r="C2" s="40"/>
      <c r="D2" s="40"/>
    </row>
    <row r="3" spans="1:9" ht="15.75">
      <c r="A3" s="39" t="s">
        <v>83</v>
      </c>
      <c r="B3" s="39"/>
      <c r="C3" s="40"/>
      <c r="D3" s="40"/>
    </row>
    <row r="4" spans="1:9" ht="15.75">
      <c r="A4" s="75" t="s">
        <v>489</v>
      </c>
      <c r="B4" s="74"/>
      <c r="C4" s="86">
        <v>187000</v>
      </c>
      <c r="D4" s="85">
        <f>SUM(Intäkter!B3:B5)+SUM(Intäkter!B7:B42)</f>
        <v>213000</v>
      </c>
    </row>
    <row r="5" spans="1:9" ht="15.75">
      <c r="A5" s="75" t="s">
        <v>490</v>
      </c>
      <c r="B5" s="74"/>
      <c r="C5" s="85">
        <v>16877</v>
      </c>
      <c r="D5" s="85">
        <f>SUM(Intäkter!B6)</f>
        <v>45960</v>
      </c>
    </row>
    <row r="6" spans="1:9" ht="15.75">
      <c r="A6" s="75" t="s">
        <v>491</v>
      </c>
      <c r="B6" s="74"/>
      <c r="C6" s="85">
        <v>3000</v>
      </c>
      <c r="D6" s="85">
        <f>SUM(Intäkter!B43)</f>
        <v>11134</v>
      </c>
    </row>
    <row r="7" spans="1:9" ht="15.75">
      <c r="A7" s="40" t="s">
        <v>84</v>
      </c>
      <c r="B7" s="40"/>
      <c r="C7" s="79">
        <f>SUM(C4:C6)</f>
        <v>206877</v>
      </c>
      <c r="D7" s="79">
        <f>SUM(D4:D6)</f>
        <v>270094</v>
      </c>
    </row>
    <row r="8" spans="1:9" ht="15.75">
      <c r="A8" s="40"/>
      <c r="B8" s="40"/>
      <c r="C8" s="40"/>
      <c r="D8" s="79"/>
    </row>
    <row r="9" spans="1:9" ht="15.75">
      <c r="A9" s="39" t="s">
        <v>85</v>
      </c>
      <c r="B9" s="39"/>
      <c r="C9" s="40"/>
      <c r="D9" s="79"/>
    </row>
    <row r="10" spans="1:9" s="76" customFormat="1" ht="15.75">
      <c r="A10" s="74" t="s">
        <v>492</v>
      </c>
      <c r="B10" s="39"/>
      <c r="C10" s="80">
        <f>SUM(C11:C14)</f>
        <v>153312.48000000001</v>
      </c>
      <c r="D10" s="80">
        <f>SUM(D11:D14)</f>
        <v>185332.61</v>
      </c>
    </row>
    <row r="11" spans="1:9" ht="15.75">
      <c r="A11" s="87" t="s">
        <v>15</v>
      </c>
      <c r="B11" s="75"/>
      <c r="C11" s="85">
        <v>17050.16</v>
      </c>
      <c r="D11" s="85">
        <f>SUM('Utgifter efter budgetpost'!B23:B54)</f>
        <v>46235.03</v>
      </c>
    </row>
    <row r="12" spans="1:9" ht="15.75">
      <c r="A12" s="87" t="s">
        <v>16</v>
      </c>
      <c r="B12" s="75"/>
      <c r="C12" s="85">
        <v>34155.47</v>
      </c>
      <c r="D12" s="85">
        <f>SUM('Utgifter efter budgetpost'!B55:B68)</f>
        <v>27662.720000000001</v>
      </c>
      <c r="H12" s="100"/>
    </row>
    <row r="13" spans="1:9" ht="15.75">
      <c r="A13" s="87" t="s">
        <v>9</v>
      </c>
      <c r="B13" s="75"/>
      <c r="C13" s="85">
        <v>71077.95</v>
      </c>
      <c r="D13" s="85">
        <f>SUM('Utgifter efter budgetpost'!B2:B8)</f>
        <v>66040.31</v>
      </c>
    </row>
    <row r="14" spans="1:9" ht="15.75">
      <c r="A14" s="88" t="s">
        <v>493</v>
      </c>
      <c r="B14" s="75"/>
      <c r="C14" s="85">
        <v>31028.9</v>
      </c>
      <c r="D14" s="85">
        <f>SUM('Utgifter efter budgetpost'!B69:B84)</f>
        <v>45394.55</v>
      </c>
    </row>
    <row r="15" spans="1:9">
      <c r="A15" s="15"/>
      <c r="B15" s="78"/>
      <c r="C15" s="81"/>
      <c r="D15" s="81"/>
    </row>
    <row r="16" spans="1:9" s="76" customFormat="1" ht="15.75">
      <c r="A16" s="74" t="s">
        <v>86</v>
      </c>
      <c r="B16" s="39"/>
      <c r="C16" s="80">
        <f>SUM(C17:C20)</f>
        <v>7046.46</v>
      </c>
      <c r="D16" s="80">
        <f>SUM(D17:D19)</f>
        <v>17823.7</v>
      </c>
      <c r="I16" s="4"/>
    </row>
    <row r="17" spans="1:8" ht="15.75">
      <c r="A17" s="88" t="s">
        <v>19</v>
      </c>
      <c r="B17" s="75"/>
      <c r="C17" s="85">
        <v>5443</v>
      </c>
      <c r="D17" s="85">
        <f>SUM('Utgifter efter budgetpost'!B9:B22)</f>
        <v>13007.7</v>
      </c>
    </row>
    <row r="18" spans="1:8" ht="15.75">
      <c r="A18" s="88" t="s">
        <v>21</v>
      </c>
      <c r="B18" s="75"/>
      <c r="C18" s="85">
        <v>1603.46</v>
      </c>
      <c r="D18" s="85">
        <f>SUM('Utgifter efter budgetpost'!B88:B93)</f>
        <v>1627</v>
      </c>
    </row>
    <row r="19" spans="1:8" ht="15.75">
      <c r="A19" s="88" t="s">
        <v>18</v>
      </c>
      <c r="B19" s="97"/>
      <c r="C19" s="85"/>
      <c r="D19" s="85">
        <f>SUM('Utgifter efter budgetpost'!B85:B87)</f>
        <v>3189</v>
      </c>
    </row>
    <row r="20" spans="1:8" ht="15.75">
      <c r="A20" s="77"/>
      <c r="B20" s="40"/>
      <c r="C20" s="40"/>
      <c r="D20" s="79"/>
    </row>
    <row r="21" spans="1:8" ht="15.75">
      <c r="A21" s="104" t="s">
        <v>87</v>
      </c>
      <c r="B21" s="104"/>
      <c r="C21" s="104"/>
      <c r="D21" s="79"/>
      <c r="H21" s="100"/>
    </row>
    <row r="22" spans="1:8" ht="15.75">
      <c r="A22" s="105" t="s">
        <v>87</v>
      </c>
      <c r="B22" s="105"/>
      <c r="C22" s="89">
        <v>0</v>
      </c>
      <c r="D22" s="85">
        <v>0</v>
      </c>
    </row>
    <row r="23" spans="1:8" ht="15.75">
      <c r="A23" s="40"/>
      <c r="B23" s="40"/>
      <c r="C23" s="83"/>
      <c r="D23" s="79"/>
    </row>
    <row r="24" spans="1:8" ht="15.75">
      <c r="A24" s="39" t="s">
        <v>88</v>
      </c>
      <c r="B24" s="39"/>
      <c r="C24" s="84">
        <f>C7-(C16+C10+C22)</f>
        <v>46518.06</v>
      </c>
      <c r="D24" s="80">
        <f>D7-(D16+D10+D22)</f>
        <v>66937.69</v>
      </c>
    </row>
    <row r="25" spans="1:8" ht="15.75">
      <c r="A25" s="40"/>
      <c r="B25" s="40"/>
      <c r="C25" s="73"/>
      <c r="D25" s="79"/>
    </row>
    <row r="26" spans="1:8" ht="15.75">
      <c r="A26" s="104" t="s">
        <v>89</v>
      </c>
      <c r="B26" s="104"/>
      <c r="C26" s="104"/>
      <c r="D26" s="79"/>
    </row>
    <row r="27" spans="1:8" ht="15.75">
      <c r="A27" s="75" t="s">
        <v>90</v>
      </c>
      <c r="B27" s="75"/>
      <c r="C27" s="85">
        <v>0</v>
      </c>
      <c r="D27" s="85">
        <v>0</v>
      </c>
    </row>
    <row r="28" spans="1:8" ht="15.75">
      <c r="A28" s="75" t="s">
        <v>91</v>
      </c>
      <c r="B28" s="75"/>
      <c r="C28" s="85">
        <v>0</v>
      </c>
      <c r="D28" s="85">
        <v>0</v>
      </c>
    </row>
    <row r="29" spans="1:8" ht="15.75">
      <c r="A29" s="40"/>
      <c r="B29" s="40"/>
      <c r="C29" s="73"/>
      <c r="D29" s="79"/>
    </row>
    <row r="30" spans="1:8" ht="15.75">
      <c r="A30" s="39" t="s">
        <v>92</v>
      </c>
      <c r="B30" s="39"/>
      <c r="C30" s="80">
        <f>C24+C27+C28</f>
        <v>46518.06</v>
      </c>
      <c r="D30" s="80">
        <f>D24+D27+D28</f>
        <v>66937.69</v>
      </c>
    </row>
    <row r="31" spans="1:8" ht="15.75">
      <c r="A31" s="40"/>
      <c r="B31" s="40"/>
      <c r="C31" s="73"/>
      <c r="D31" s="79"/>
    </row>
    <row r="32" spans="1:8" ht="15.75">
      <c r="A32" s="75" t="s">
        <v>93</v>
      </c>
      <c r="B32" s="74"/>
      <c r="C32" s="90">
        <v>0</v>
      </c>
      <c r="D32" s="85">
        <v>0</v>
      </c>
    </row>
    <row r="33" spans="1:4" ht="15.75">
      <c r="A33" s="40"/>
      <c r="B33" s="40"/>
      <c r="C33" s="73"/>
      <c r="D33" s="79"/>
    </row>
    <row r="34" spans="1:4" ht="15.75">
      <c r="A34" s="39" t="s">
        <v>94</v>
      </c>
      <c r="B34" s="39"/>
      <c r="C34" s="80">
        <f>C30+C32</f>
        <v>46518.06</v>
      </c>
      <c r="D34" s="79">
        <f>D30+D32</f>
        <v>66937.69</v>
      </c>
    </row>
    <row r="35" spans="1:4" ht="15.75">
      <c r="A35" s="28"/>
      <c r="B35" s="29"/>
      <c r="C35" s="30"/>
      <c r="D35" s="82"/>
    </row>
    <row r="36" spans="1:4" ht="15.75">
      <c r="A36" s="21"/>
      <c r="B36" s="22"/>
      <c r="C36" s="23"/>
      <c r="D36" s="23"/>
    </row>
    <row r="37" spans="1:4" ht="15.75">
      <c r="A37" s="19"/>
      <c r="B37" s="22"/>
      <c r="C37" s="23"/>
      <c r="D37" s="23"/>
    </row>
    <row r="38" spans="1:4" ht="15.75">
      <c r="A38" s="19"/>
      <c r="B38" s="22"/>
      <c r="C38" s="23"/>
      <c r="D38" s="23"/>
    </row>
    <row r="39" spans="1:4" ht="15.75">
      <c r="A39" s="19"/>
      <c r="B39" s="22"/>
      <c r="C39" s="23"/>
      <c r="D39" s="23"/>
    </row>
    <row r="40" spans="1:4" ht="15.75">
      <c r="A40" s="19"/>
      <c r="B40" s="22"/>
      <c r="C40" s="23"/>
      <c r="D40" s="23"/>
    </row>
    <row r="41" spans="1:4" ht="15.75">
      <c r="A41" s="20"/>
      <c r="B41" s="22"/>
      <c r="C41" s="23"/>
      <c r="D41" s="23"/>
    </row>
    <row r="42" spans="1:4" ht="15.75">
      <c r="A42" s="24"/>
      <c r="B42" s="22"/>
      <c r="C42" s="23"/>
      <c r="D42" s="23"/>
    </row>
    <row r="43" spans="1:4" ht="15.75">
      <c r="A43" s="20"/>
      <c r="B43" s="22"/>
      <c r="C43" s="23"/>
      <c r="D43" s="23"/>
    </row>
    <row r="44" spans="1:4" ht="15.75">
      <c r="A44" s="19"/>
      <c r="B44" s="22"/>
      <c r="C44" s="23"/>
      <c r="D44" s="23"/>
    </row>
    <row r="45" spans="1:4" ht="15.75">
      <c r="A45" s="19"/>
      <c r="B45" s="22"/>
      <c r="C45" s="23"/>
      <c r="D45" s="23"/>
    </row>
    <row r="46" spans="1:4" ht="15.75">
      <c r="A46" s="19"/>
      <c r="B46" s="22"/>
      <c r="C46" s="23"/>
      <c r="D46" s="23"/>
    </row>
    <row r="47" spans="1:4" ht="15.75">
      <c r="A47" s="19"/>
      <c r="B47" s="22"/>
      <c r="C47" s="23"/>
      <c r="D47" s="23"/>
    </row>
    <row r="48" spans="1:4" ht="15.75">
      <c r="A48" s="19"/>
      <c r="B48" s="22"/>
      <c r="C48" s="23"/>
      <c r="D48" s="23"/>
    </row>
    <row r="49" spans="1:4" ht="15.75">
      <c r="A49" s="19"/>
      <c r="B49" s="22"/>
      <c r="C49" s="23"/>
      <c r="D49" s="23"/>
    </row>
    <row r="50" spans="1:4" ht="15.75">
      <c r="A50" s="20"/>
      <c r="B50" s="25"/>
      <c r="C50" s="26"/>
      <c r="D50" s="26"/>
    </row>
    <row r="51" spans="1:4" ht="15.75">
      <c r="A51" s="19"/>
      <c r="B51" s="22"/>
      <c r="C51" s="23"/>
      <c r="D51" s="23"/>
    </row>
    <row r="52" spans="1:4" ht="15.75">
      <c r="A52" s="20"/>
      <c r="B52" s="27"/>
      <c r="C52" s="23"/>
      <c r="D52" s="23"/>
    </row>
    <row r="53" spans="1:4" ht="15.75">
      <c r="A53" s="19"/>
      <c r="B53" s="27"/>
      <c r="C53" s="23"/>
      <c r="D53" s="23"/>
    </row>
    <row r="54" spans="1:4" ht="15.75">
      <c r="A54" s="20"/>
      <c r="B54" s="27"/>
      <c r="C54" s="23"/>
      <c r="D54" s="23"/>
    </row>
  </sheetData>
  <mergeCells count="3">
    <mergeCell ref="A21:C21"/>
    <mergeCell ref="A22:B22"/>
    <mergeCell ref="A26:C26"/>
  </mergeCells>
  <pageMargins left="0.7" right="0.7" top="0.75" bottom="0.75" header="0.3" footer="0.3"/>
  <pageSetup paperSize="9" orientation="portrait" r:id="rId1"/>
  <ignoredErrors>
    <ignoredError sqref="D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D33E-ADAF-45D1-B494-48406D29D107}">
  <dimension ref="A1:G28"/>
  <sheetViews>
    <sheetView zoomScale="120" zoomScaleNormal="120" workbookViewId="0">
      <selection activeCell="F18" sqref="F18"/>
    </sheetView>
  </sheetViews>
  <sheetFormatPr defaultRowHeight="15"/>
  <cols>
    <col min="1" max="1" width="27.5703125" customWidth="1"/>
    <col min="2" max="2" width="38.7109375" bestFit="1" customWidth="1"/>
    <col min="3" max="3" width="26.28515625" bestFit="1" customWidth="1"/>
    <col min="4" max="4" width="18" bestFit="1" customWidth="1"/>
    <col min="5" max="5" width="20.140625" bestFit="1" customWidth="1"/>
    <col min="6" max="6" width="43.42578125" style="70" bestFit="1" customWidth="1"/>
    <col min="7" max="7" width="12.7109375" bestFit="1" customWidth="1"/>
  </cols>
  <sheetData>
    <row r="1" spans="1:7">
      <c r="A1" s="3" t="s">
        <v>5</v>
      </c>
      <c r="B1" s="4" t="s">
        <v>25</v>
      </c>
      <c r="C1" s="4" t="s">
        <v>26</v>
      </c>
      <c r="D1" s="4" t="s">
        <v>24</v>
      </c>
      <c r="E1" s="4" t="s">
        <v>50</v>
      </c>
      <c r="F1" s="4" t="s">
        <v>514</v>
      </c>
    </row>
    <row r="2" spans="1:7">
      <c r="A2" s="4" t="s">
        <v>7</v>
      </c>
      <c r="B2" s="7">
        <f>B4-B11</f>
        <v>-6455</v>
      </c>
      <c r="C2" s="9">
        <f>C4-C11</f>
        <v>22500</v>
      </c>
      <c r="D2" s="38">
        <f>(D4-D11)</f>
        <v>66937.090000000026</v>
      </c>
      <c r="F2" s="110">
        <f>F4-F11</f>
        <v>19750</v>
      </c>
    </row>
    <row r="3" spans="1:7">
      <c r="A3" s="3"/>
      <c r="B3" s="7"/>
      <c r="C3" s="7"/>
      <c r="F3" s="109"/>
    </row>
    <row r="4" spans="1:7">
      <c r="A4" s="4" t="s">
        <v>8</v>
      </c>
      <c r="B4" s="7">
        <f>B6+B7+B8</f>
        <v>226700</v>
      </c>
      <c r="C4" s="9">
        <f>SUM(C6:C9)</f>
        <v>243000</v>
      </c>
      <c r="D4" s="38">
        <f>SUM(Intäkter!B3:B43)</f>
        <v>270094</v>
      </c>
      <c r="E4" s="13">
        <f>(D4/C4)</f>
        <v>1.1114979423868312</v>
      </c>
      <c r="F4" s="110">
        <f>SUM(F6:F9)</f>
        <v>252250</v>
      </c>
    </row>
    <row r="5" spans="1:7">
      <c r="A5" s="4"/>
      <c r="B5" s="6"/>
      <c r="C5" s="6"/>
      <c r="E5" s="13"/>
      <c r="F5" s="110"/>
    </row>
    <row r="6" spans="1:7">
      <c r="A6" s="4" t="s">
        <v>9</v>
      </c>
      <c r="B6" s="6">
        <v>192000</v>
      </c>
      <c r="C6" s="8">
        <f>20*6000+17*5000</f>
        <v>205000</v>
      </c>
      <c r="D6" s="38">
        <f>SUM(Intäkter!B3:B5)+ SUM(Intäkter!B7:B42)</f>
        <v>213000</v>
      </c>
      <c r="E6" s="13">
        <f>(D6/C6)</f>
        <v>1.0390243902439025</v>
      </c>
      <c r="F6" s="110">
        <f>2*(18*6000)</f>
        <v>216000</v>
      </c>
    </row>
    <row r="7" spans="1:7">
      <c r="A7" s="4" t="s">
        <v>10</v>
      </c>
      <c r="B7" s="6">
        <f>B20</f>
        <v>6000</v>
      </c>
      <c r="C7" s="6">
        <v>6000</v>
      </c>
      <c r="D7" s="38">
        <v>0</v>
      </c>
      <c r="E7" s="13">
        <f t="shared" ref="E7:E28" si="0">(D7/C7)*100</f>
        <v>0</v>
      </c>
      <c r="F7" s="110">
        <v>0</v>
      </c>
    </row>
    <row r="8" spans="1:7">
      <c r="A8" s="4" t="s">
        <v>11</v>
      </c>
      <c r="B8" s="6">
        <v>28700</v>
      </c>
      <c r="C8" s="8">
        <v>20000</v>
      </c>
      <c r="D8" s="38">
        <v>0</v>
      </c>
      <c r="E8" s="13">
        <f t="shared" si="0"/>
        <v>0</v>
      </c>
      <c r="F8" s="110">
        <v>20000</v>
      </c>
    </row>
    <row r="9" spans="1:7">
      <c r="A9" s="4" t="s">
        <v>12</v>
      </c>
      <c r="B9" s="6">
        <v>0</v>
      </c>
      <c r="C9" s="6">
        <f>6000*2</f>
        <v>12000</v>
      </c>
      <c r="D9" s="38">
        <f>SUM(Intäkter!B6+Intäkter!B43)</f>
        <v>57094</v>
      </c>
      <c r="E9" s="13">
        <f>(D9/C9)</f>
        <v>4.7578333333333331</v>
      </c>
      <c r="F9" s="110">
        <f>16250</f>
        <v>16250</v>
      </c>
    </row>
    <row r="10" spans="1:7">
      <c r="A10" s="4"/>
      <c r="B10" s="6"/>
      <c r="C10" s="6"/>
      <c r="D10" s="38"/>
      <c r="E10" s="13"/>
      <c r="F10" s="110"/>
    </row>
    <row r="11" spans="1:7">
      <c r="A11" s="4" t="s">
        <v>13</v>
      </c>
      <c r="B11" s="7">
        <f>B13+B20+B22+B24</f>
        <v>233155</v>
      </c>
      <c r="C11" s="7">
        <f>SUM(C13,C20,C22,C24)</f>
        <v>220500</v>
      </c>
      <c r="D11" s="38">
        <f>SUM('Utgifter - enligt tidskronologi'!B2:B93)</f>
        <v>203156.90999999997</v>
      </c>
      <c r="E11" s="13">
        <f>(D11/C11)</f>
        <v>0.92134653061224481</v>
      </c>
      <c r="F11" s="110">
        <f>SUM(F13,F20,F22,F24,F24,F28)</f>
        <v>232500</v>
      </c>
    </row>
    <row r="12" spans="1:7">
      <c r="A12" s="4"/>
      <c r="B12" s="6"/>
      <c r="C12" s="6"/>
      <c r="D12" s="38"/>
      <c r="E12" s="13"/>
      <c r="F12" s="110"/>
    </row>
    <row r="13" spans="1:7">
      <c r="A13" s="4" t="s">
        <v>14</v>
      </c>
      <c r="B13" s="7">
        <f>B14+B15+B16+B17+B18</f>
        <v>191200</v>
      </c>
      <c r="C13" s="7">
        <f>SUM(C14:C18)</f>
        <v>177500</v>
      </c>
      <c r="D13" s="38">
        <f>SUM(Budget!D14:D18)</f>
        <v>143127.06</v>
      </c>
      <c r="E13" s="13">
        <f>(D13/C13)</f>
        <v>0.80634963380281688</v>
      </c>
      <c r="F13" s="110">
        <f>SUM(F14:F18)</f>
        <v>178500</v>
      </c>
      <c r="G13" s="38"/>
    </row>
    <row r="14" spans="1:7">
      <c r="A14" s="5" t="s">
        <v>15</v>
      </c>
      <c r="B14" s="6">
        <v>60000</v>
      </c>
      <c r="C14" s="6">
        <v>50000</v>
      </c>
      <c r="D14" s="38">
        <f>SUM('Utgifter efter budgetpost'!B23:B54)</f>
        <v>46235.03</v>
      </c>
      <c r="E14" s="13">
        <f>(D14/C14)</f>
        <v>0.92470059999999998</v>
      </c>
      <c r="F14" s="110">
        <v>60000</v>
      </c>
    </row>
    <row r="15" spans="1:7">
      <c r="A15" s="5" t="s">
        <v>16</v>
      </c>
      <c r="B15" s="6">
        <v>38700</v>
      </c>
      <c r="C15" s="6">
        <v>45000</v>
      </c>
      <c r="D15" s="38">
        <f>SUM('Utgifter efter budgetpost'!B55:B68)</f>
        <v>27662.720000000001</v>
      </c>
      <c r="E15" s="13">
        <f>(D15/C15)</f>
        <v>0.61472711111111111</v>
      </c>
      <c r="F15" s="110">
        <v>40000</v>
      </c>
    </row>
    <row r="16" spans="1:7">
      <c r="A16" s="5" t="s">
        <v>17</v>
      </c>
      <c r="B16" s="6">
        <v>0</v>
      </c>
      <c r="C16" s="6">
        <v>0</v>
      </c>
      <c r="D16" s="38">
        <v>0</v>
      </c>
      <c r="E16" s="13"/>
      <c r="F16" s="110">
        <v>0</v>
      </c>
    </row>
    <row r="17" spans="1:6">
      <c r="A17" s="5" t="s">
        <v>18</v>
      </c>
      <c r="B17" s="6">
        <v>2500</v>
      </c>
      <c r="C17" s="6">
        <v>2500</v>
      </c>
      <c r="D17" s="38">
        <f>SUM('Utgifter efter budgetpost'!B85:B87)</f>
        <v>3189</v>
      </c>
      <c r="E17" s="13">
        <f>(D17/C17)</f>
        <v>1.2756000000000001</v>
      </c>
      <c r="F17" s="110">
        <v>3500</v>
      </c>
    </row>
    <row r="18" spans="1:6">
      <c r="A18" s="5" t="s">
        <v>9</v>
      </c>
      <c r="B18" s="6">
        <v>90000</v>
      </c>
      <c r="C18" s="8">
        <v>80000</v>
      </c>
      <c r="D18" s="38">
        <f>SUM('Utgifter efter budgetpost'!B2:B8)</f>
        <v>66040.31</v>
      </c>
      <c r="E18" s="13">
        <f>(D18/C18)</f>
        <v>0.825503875</v>
      </c>
      <c r="F18" s="110">
        <v>75000</v>
      </c>
    </row>
    <row r="19" spans="1:6">
      <c r="B19" s="6"/>
      <c r="C19" s="6"/>
      <c r="D19" s="38"/>
      <c r="E19" s="13"/>
      <c r="F19" s="110"/>
    </row>
    <row r="20" spans="1:6">
      <c r="A20" s="4" t="s">
        <v>19</v>
      </c>
      <c r="B20" s="7">
        <v>6000</v>
      </c>
      <c r="C20" s="7">
        <v>6000</v>
      </c>
      <c r="D20" s="38">
        <f>SUM('Utgifter efter budgetpost'!B9:B22)</f>
        <v>13007.7</v>
      </c>
      <c r="E20" s="13">
        <f>(D20/C20)</f>
        <v>2.1679500000000003</v>
      </c>
      <c r="F20" s="110">
        <v>0</v>
      </c>
    </row>
    <row r="21" spans="1:6">
      <c r="B21" s="6"/>
      <c r="C21" s="6"/>
      <c r="D21" s="38"/>
      <c r="E21" s="13"/>
      <c r="F21" s="110"/>
    </row>
    <row r="22" spans="1:6">
      <c r="A22" s="4" t="s">
        <v>20</v>
      </c>
      <c r="B22" s="7">
        <v>34200</v>
      </c>
      <c r="C22" s="7">
        <v>35000</v>
      </c>
      <c r="D22" s="38">
        <f>SUM('Utgifter efter budgetpost'!B69:B84)</f>
        <v>45394.55</v>
      </c>
      <c r="E22" s="13">
        <f>(D22/C22)</f>
        <v>1.2969871428571429</v>
      </c>
      <c r="F22" s="110">
        <v>50000</v>
      </c>
    </row>
    <row r="23" spans="1:6">
      <c r="B23" s="6"/>
      <c r="C23" s="6"/>
      <c r="D23" s="38"/>
      <c r="E23" s="13"/>
      <c r="F23" s="110"/>
    </row>
    <row r="24" spans="1:6">
      <c r="A24" s="4" t="s">
        <v>21</v>
      </c>
      <c r="B24" s="6">
        <f>B25+B26</f>
        <v>1755</v>
      </c>
      <c r="C24" s="6">
        <v>2000</v>
      </c>
      <c r="D24" s="38">
        <f>SUM(D25:D26)</f>
        <v>1627</v>
      </c>
      <c r="E24" s="13">
        <f>(D24/C24)</f>
        <v>0.8135</v>
      </c>
      <c r="F24" s="110">
        <v>2000</v>
      </c>
    </row>
    <row r="25" spans="1:6">
      <c r="A25" s="5" t="s">
        <v>22</v>
      </c>
      <c r="B25" s="6">
        <v>255</v>
      </c>
      <c r="C25" s="6"/>
      <c r="D25" s="38">
        <f>'Utgifter efter budgetpost'!B93</f>
        <v>179</v>
      </c>
      <c r="F25" s="110"/>
    </row>
    <row r="26" spans="1:6">
      <c r="A26" s="5" t="s">
        <v>23</v>
      </c>
      <c r="B26" s="6">
        <v>1500</v>
      </c>
      <c r="C26" s="6"/>
      <c r="D26" s="38">
        <f>SUM('Utgifter efter budgetpost'!B88:B92)</f>
        <v>1448</v>
      </c>
      <c r="F26" s="110"/>
    </row>
    <row r="27" spans="1:6">
      <c r="B27" s="6"/>
      <c r="C27" s="6"/>
      <c r="F27" s="110"/>
    </row>
    <row r="28" spans="1:6">
      <c r="A28" s="4" t="s">
        <v>12</v>
      </c>
      <c r="B28" s="6">
        <v>0</v>
      </c>
      <c r="C28" s="6">
        <v>1000</v>
      </c>
      <c r="E28">
        <f t="shared" si="0"/>
        <v>0</v>
      </c>
      <c r="F28" s="110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CCDD7-7329-472D-B8A4-5C06182588D4}">
  <dimension ref="A1:L24"/>
  <sheetViews>
    <sheetView workbookViewId="0">
      <selection activeCell="G11" sqref="G11"/>
    </sheetView>
  </sheetViews>
  <sheetFormatPr defaultRowHeight="15"/>
  <cols>
    <col min="1" max="1" width="46" bestFit="1" customWidth="1"/>
    <col min="3" max="3" width="12.5703125" bestFit="1" customWidth="1"/>
    <col min="5" max="5" width="52.28515625" bestFit="1" customWidth="1"/>
    <col min="6" max="6" width="11.5703125" bestFit="1" customWidth="1"/>
    <col min="7" max="7" width="11.7109375" bestFit="1" customWidth="1"/>
  </cols>
  <sheetData>
    <row r="1" spans="1:12" ht="23.25">
      <c r="A1" s="106" t="s">
        <v>180</v>
      </c>
      <c r="B1" s="106"/>
      <c r="C1" s="106"/>
      <c r="E1" s="106" t="s">
        <v>181</v>
      </c>
      <c r="F1" s="106"/>
      <c r="G1" s="106"/>
    </row>
    <row r="2" spans="1:12">
      <c r="A2" s="32" t="s">
        <v>168</v>
      </c>
      <c r="F2" t="s">
        <v>178</v>
      </c>
      <c r="G2" t="s">
        <v>179</v>
      </c>
    </row>
    <row r="3" spans="1:12">
      <c r="A3" s="33"/>
      <c r="B3" t="s">
        <v>178</v>
      </c>
      <c r="C3" t="s">
        <v>179</v>
      </c>
      <c r="E3" s="32" t="s">
        <v>168</v>
      </c>
    </row>
    <row r="4" spans="1:12">
      <c r="A4" s="34" t="s">
        <v>169</v>
      </c>
      <c r="B4">
        <v>500</v>
      </c>
      <c r="E4" s="35" t="s">
        <v>75</v>
      </c>
      <c r="F4" s="108">
        <v>2500</v>
      </c>
      <c r="G4" s="108">
        <f>'Utgifter - enligt tidskronologi'!B91</f>
        <v>2500</v>
      </c>
    </row>
    <row r="5" spans="1:12">
      <c r="A5" s="34" t="s">
        <v>173</v>
      </c>
      <c r="B5">
        <v>700</v>
      </c>
      <c r="E5" s="34"/>
      <c r="F5" s="108"/>
      <c r="G5" s="108"/>
    </row>
    <row r="6" spans="1:12">
      <c r="A6" s="34" t="s">
        <v>174</v>
      </c>
      <c r="B6">
        <v>1000</v>
      </c>
      <c r="E6" s="32" t="s">
        <v>170</v>
      </c>
      <c r="F6" s="108"/>
      <c r="G6" s="108"/>
    </row>
    <row r="7" spans="1:12">
      <c r="A7" s="35" t="s">
        <v>75</v>
      </c>
      <c r="B7">
        <f>SUM((B4*2)+B6+(B5*3))</f>
        <v>4100</v>
      </c>
      <c r="C7" s="2">
        <f>SUM('Utgifter - enligt tidskronologi'!B12,'Utgifter - enligt tidskronologi'!B13,'Utgifter - enligt tidskronologi'!B18,'Utgifter - enligt tidskronologi'!B23,'Utgifter - enligt tidskronologi'!B24,'Utgifter - enligt tidskronologi'!B40,'Utgifter - enligt tidskronologi'!B41,'Utgifter - enligt tidskronologi'!B60)</f>
        <v>2513.9499999999998</v>
      </c>
      <c r="E7" s="35" t="s">
        <v>75</v>
      </c>
      <c r="F7" s="108">
        <v>1300</v>
      </c>
      <c r="G7" s="108">
        <v>0</v>
      </c>
      <c r="L7" s="42"/>
    </row>
    <row r="8" spans="1:12">
      <c r="F8" s="108"/>
      <c r="G8" s="108"/>
      <c r="L8" s="32"/>
    </row>
    <row r="9" spans="1:12">
      <c r="A9" s="32" t="s">
        <v>170</v>
      </c>
      <c r="E9" s="32" t="s">
        <v>464</v>
      </c>
      <c r="F9" s="108"/>
      <c r="G9" s="108"/>
      <c r="L9" s="32"/>
    </row>
    <row r="10" spans="1:12">
      <c r="A10" s="33"/>
      <c r="E10" s="35" t="s">
        <v>75</v>
      </c>
      <c r="F10" s="108">
        <v>1000</v>
      </c>
      <c r="G10" s="108">
        <v>0</v>
      </c>
      <c r="L10" s="32"/>
    </row>
    <row r="11" spans="1:12">
      <c r="A11" s="34" t="s">
        <v>175</v>
      </c>
      <c r="B11">
        <v>700</v>
      </c>
      <c r="E11" s="34"/>
      <c r="F11" s="108"/>
      <c r="G11" s="108"/>
      <c r="L11" s="32"/>
    </row>
    <row r="12" spans="1:12">
      <c r="A12" s="35" t="s">
        <v>75</v>
      </c>
      <c r="B12">
        <v>1400</v>
      </c>
      <c r="C12">
        <f>SUM('Utgifter - enligt tidskronologi'!B36,'Utgifter - enligt tidskronologi'!B38,'Utgifter - enligt tidskronologi'!B39,'Utgifter - enligt tidskronologi'!B42)</f>
        <v>1127.98</v>
      </c>
      <c r="E12" s="32" t="s">
        <v>171</v>
      </c>
      <c r="F12" s="108"/>
      <c r="G12" s="108"/>
      <c r="L12" s="32"/>
    </row>
    <row r="13" spans="1:12">
      <c r="E13" s="35" t="s">
        <v>75</v>
      </c>
      <c r="F13" s="108">
        <v>1000</v>
      </c>
      <c r="G13" s="108">
        <f>G12</f>
        <v>0</v>
      </c>
      <c r="L13" s="32"/>
    </row>
    <row r="14" spans="1:12">
      <c r="A14" s="32" t="s">
        <v>171</v>
      </c>
      <c r="F14" s="108"/>
      <c r="G14" s="108"/>
      <c r="L14" s="32"/>
    </row>
    <row r="15" spans="1:12">
      <c r="A15" s="33"/>
      <c r="E15" s="32" t="s">
        <v>465</v>
      </c>
      <c r="F15" s="108"/>
      <c r="G15" s="108"/>
    </row>
    <row r="16" spans="1:12">
      <c r="A16" s="34" t="s">
        <v>176</v>
      </c>
      <c r="B16">
        <v>1200</v>
      </c>
      <c r="E16" s="35" t="s">
        <v>75</v>
      </c>
      <c r="F16" s="108">
        <v>1000</v>
      </c>
      <c r="G16" s="108">
        <f>G15</f>
        <v>0</v>
      </c>
    </row>
    <row r="17" spans="1:7">
      <c r="A17" s="35" t="s">
        <v>75</v>
      </c>
      <c r="B17" s="37">
        <v>1200</v>
      </c>
      <c r="F17" s="108"/>
      <c r="G17" s="108"/>
    </row>
    <row r="18" spans="1:7">
      <c r="E18" s="32" t="s">
        <v>172</v>
      </c>
      <c r="F18" s="108"/>
      <c r="G18" s="108"/>
    </row>
    <row r="19" spans="1:7">
      <c r="A19" s="32" t="s">
        <v>172</v>
      </c>
      <c r="E19" s="35" t="s">
        <v>75</v>
      </c>
      <c r="F19" s="108">
        <v>3200</v>
      </c>
      <c r="G19" s="108">
        <f>SUM('Utgifter - enligt tidskronologi'!B67+'Utgifter - enligt tidskronologi'!B92)</f>
        <v>2290</v>
      </c>
    </row>
    <row r="20" spans="1:7">
      <c r="A20" s="36"/>
      <c r="E20" s="36"/>
    </row>
    <row r="21" spans="1:7">
      <c r="A21" s="35" t="s">
        <v>75</v>
      </c>
      <c r="B21">
        <v>3300</v>
      </c>
      <c r="C21">
        <f>SUM('Utgifter - enligt tidskronologi'!B20)</f>
        <v>495</v>
      </c>
      <c r="E21" s="36"/>
    </row>
    <row r="24" spans="1:7">
      <c r="A24" t="s">
        <v>177</v>
      </c>
      <c r="B24" s="37">
        <f>SUM(B7,B12,B17,B21)</f>
        <v>10000</v>
      </c>
      <c r="C24" s="2">
        <f>SUM(C7,C12,C17,C21)</f>
        <v>4136.93</v>
      </c>
      <c r="E24" t="s">
        <v>177</v>
      </c>
      <c r="F24">
        <f>SUM(F4:F19)</f>
        <v>10000</v>
      </c>
      <c r="G24" s="2">
        <f>SUM(G4:G19)</f>
        <v>4790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C3B4-AC85-4780-8142-33CFE44FA621}">
  <dimension ref="A1:T23"/>
  <sheetViews>
    <sheetView topLeftCell="E1" workbookViewId="0">
      <selection activeCell="E20" sqref="E20"/>
    </sheetView>
  </sheetViews>
  <sheetFormatPr defaultRowHeight="15"/>
  <cols>
    <col min="1" max="1" width="43.5703125" bestFit="1" customWidth="1"/>
    <col min="2" max="2" width="12.140625" customWidth="1"/>
    <col min="3" max="3" width="11.7109375" customWidth="1"/>
    <col min="4" max="4" width="25.140625" bestFit="1" customWidth="1"/>
    <col min="5" max="5" width="20.28515625" bestFit="1" customWidth="1"/>
    <col min="6" max="6" width="15.28515625" bestFit="1" customWidth="1"/>
    <col min="7" max="7" width="18.28515625" bestFit="1" customWidth="1"/>
    <col min="13" max="13" width="43.7109375" bestFit="1" customWidth="1"/>
    <col min="14" max="14" width="7.28515625" bestFit="1" customWidth="1"/>
    <col min="16" max="16" width="20.28515625" bestFit="1" customWidth="1"/>
    <col min="17" max="17" width="15.28515625" bestFit="1" customWidth="1"/>
    <col min="18" max="18" width="13.42578125" bestFit="1" customWidth="1"/>
  </cols>
  <sheetData>
    <row r="1" spans="1:19">
      <c r="A1" s="107" t="s">
        <v>34</v>
      </c>
      <c r="B1" s="107"/>
      <c r="C1" s="107"/>
      <c r="D1" s="107"/>
      <c r="E1" s="107"/>
      <c r="F1" s="107"/>
      <c r="G1" s="107"/>
      <c r="H1" s="107"/>
      <c r="M1" s="107" t="s">
        <v>42</v>
      </c>
      <c r="N1" s="107"/>
      <c r="O1" s="107"/>
      <c r="P1" s="107"/>
      <c r="Q1" s="107"/>
      <c r="R1" s="107"/>
      <c r="S1" s="107"/>
    </row>
    <row r="2" spans="1:19">
      <c r="A2" t="s">
        <v>36</v>
      </c>
      <c r="B2" t="s">
        <v>37</v>
      </c>
      <c r="C2" t="s">
        <v>38</v>
      </c>
      <c r="D2" t="s">
        <v>54</v>
      </c>
      <c r="E2" t="s">
        <v>39</v>
      </c>
      <c r="F2" t="s">
        <v>35</v>
      </c>
      <c r="G2" t="s">
        <v>53</v>
      </c>
      <c r="H2" t="s">
        <v>41</v>
      </c>
      <c r="M2" t="s">
        <v>36</v>
      </c>
      <c r="N2" t="s">
        <v>37</v>
      </c>
      <c r="O2" t="s">
        <v>38</v>
      </c>
      <c r="P2" t="s">
        <v>39</v>
      </c>
      <c r="Q2" t="s">
        <v>35</v>
      </c>
      <c r="R2" t="s">
        <v>40</v>
      </c>
      <c r="S2" t="s">
        <v>41</v>
      </c>
    </row>
    <row r="3" spans="1:19">
      <c r="A3" t="s">
        <v>64</v>
      </c>
      <c r="B3">
        <v>5000</v>
      </c>
      <c r="C3" t="s">
        <v>52</v>
      </c>
      <c r="E3" t="s">
        <v>182</v>
      </c>
      <c r="F3">
        <v>1</v>
      </c>
      <c r="G3" s="11" t="s">
        <v>73</v>
      </c>
      <c r="H3" t="s">
        <v>52</v>
      </c>
      <c r="L3" s="10"/>
      <c r="M3" s="10" t="s">
        <v>66</v>
      </c>
      <c r="N3">
        <v>6000</v>
      </c>
      <c r="O3" t="s">
        <v>52</v>
      </c>
      <c r="P3" t="s">
        <v>52</v>
      </c>
      <c r="Q3">
        <v>1</v>
      </c>
      <c r="R3" s="11" t="s">
        <v>329</v>
      </c>
      <c r="S3" t="s">
        <v>52</v>
      </c>
    </row>
    <row r="4" spans="1:19">
      <c r="A4" s="10" t="s">
        <v>65</v>
      </c>
      <c r="B4">
        <v>5000</v>
      </c>
      <c r="C4" t="s">
        <v>52</v>
      </c>
      <c r="E4" t="s">
        <v>182</v>
      </c>
      <c r="F4">
        <v>2</v>
      </c>
      <c r="G4" s="11" t="s">
        <v>73</v>
      </c>
      <c r="H4" t="s">
        <v>52</v>
      </c>
      <c r="L4" s="10"/>
      <c r="M4" s="10" t="s">
        <v>71</v>
      </c>
      <c r="N4">
        <v>6000</v>
      </c>
      <c r="O4" t="s">
        <v>52</v>
      </c>
      <c r="P4" t="s">
        <v>52</v>
      </c>
      <c r="Q4">
        <v>2</v>
      </c>
      <c r="R4" s="11" t="s">
        <v>329</v>
      </c>
      <c r="S4" t="s">
        <v>52</v>
      </c>
    </row>
    <row r="5" spans="1:19">
      <c r="A5" s="10" t="s">
        <v>66</v>
      </c>
      <c r="B5">
        <v>5000</v>
      </c>
      <c r="C5" t="s">
        <v>52</v>
      </c>
      <c r="E5" t="s">
        <v>182</v>
      </c>
      <c r="F5">
        <v>3</v>
      </c>
      <c r="G5" s="11" t="s">
        <v>73</v>
      </c>
      <c r="H5" t="s">
        <v>52</v>
      </c>
      <c r="M5" t="s">
        <v>239</v>
      </c>
      <c r="N5">
        <v>6000</v>
      </c>
      <c r="O5" t="s">
        <v>52</v>
      </c>
      <c r="P5" t="s">
        <v>52</v>
      </c>
      <c r="Q5">
        <v>3</v>
      </c>
      <c r="R5" s="11" t="s">
        <v>329</v>
      </c>
      <c r="S5" t="s">
        <v>52</v>
      </c>
    </row>
    <row r="6" spans="1:19">
      <c r="A6" s="10" t="s">
        <v>67</v>
      </c>
      <c r="B6">
        <v>5000</v>
      </c>
      <c r="C6" t="s">
        <v>52</v>
      </c>
      <c r="E6" t="s">
        <v>182</v>
      </c>
      <c r="F6">
        <v>4</v>
      </c>
      <c r="G6" s="11" t="s">
        <v>73</v>
      </c>
      <c r="H6" t="s">
        <v>52</v>
      </c>
      <c r="M6" t="s">
        <v>245</v>
      </c>
      <c r="N6">
        <v>6000</v>
      </c>
      <c r="O6" t="s">
        <v>52</v>
      </c>
      <c r="P6" t="s">
        <v>52</v>
      </c>
      <c r="Q6">
        <v>4</v>
      </c>
      <c r="R6" s="11" t="s">
        <v>329</v>
      </c>
      <c r="S6" t="s">
        <v>52</v>
      </c>
    </row>
    <row r="7" spans="1:19">
      <c r="A7" s="10" t="s">
        <v>68</v>
      </c>
      <c r="B7">
        <v>5000</v>
      </c>
      <c r="C7" t="s">
        <v>52</v>
      </c>
      <c r="E7" t="s">
        <v>182</v>
      </c>
      <c r="F7">
        <v>5</v>
      </c>
      <c r="G7" s="11" t="s">
        <v>73</v>
      </c>
      <c r="H7" t="s">
        <v>52</v>
      </c>
      <c r="M7" t="s">
        <v>120</v>
      </c>
      <c r="N7">
        <v>6000</v>
      </c>
      <c r="O7" t="s">
        <v>52</v>
      </c>
      <c r="P7" t="s">
        <v>52</v>
      </c>
      <c r="Q7">
        <v>5</v>
      </c>
      <c r="R7" s="11" t="s">
        <v>329</v>
      </c>
      <c r="S7" t="s">
        <v>52</v>
      </c>
    </row>
    <row r="8" spans="1:19">
      <c r="A8" s="10" t="s">
        <v>69</v>
      </c>
      <c r="B8">
        <v>5000</v>
      </c>
      <c r="C8" t="s">
        <v>52</v>
      </c>
      <c r="E8" t="s">
        <v>182</v>
      </c>
      <c r="F8">
        <v>6</v>
      </c>
      <c r="G8" s="11" t="s">
        <v>73</v>
      </c>
      <c r="H8" t="s">
        <v>52</v>
      </c>
      <c r="M8" t="s">
        <v>114</v>
      </c>
      <c r="N8">
        <v>6000</v>
      </c>
      <c r="O8" t="s">
        <v>52</v>
      </c>
      <c r="P8" t="s">
        <v>52</v>
      </c>
      <c r="Q8">
        <v>6</v>
      </c>
      <c r="R8" s="11" t="s">
        <v>329</v>
      </c>
      <c r="S8" t="s">
        <v>52</v>
      </c>
    </row>
    <row r="9" spans="1:19">
      <c r="A9" s="10" t="s">
        <v>70</v>
      </c>
      <c r="B9">
        <v>5000</v>
      </c>
      <c r="C9" t="s">
        <v>52</v>
      </c>
      <c r="E9" t="s">
        <v>182</v>
      </c>
      <c r="F9">
        <v>7</v>
      </c>
      <c r="G9" s="11" t="s">
        <v>73</v>
      </c>
      <c r="H9" t="s">
        <v>52</v>
      </c>
      <c r="M9" s="43" t="s">
        <v>463</v>
      </c>
      <c r="N9">
        <v>6000</v>
      </c>
      <c r="O9" t="s">
        <v>52</v>
      </c>
      <c r="P9" t="s">
        <v>60</v>
      </c>
      <c r="Q9">
        <v>7</v>
      </c>
      <c r="R9" s="11" t="s">
        <v>329</v>
      </c>
      <c r="S9" t="s">
        <v>60</v>
      </c>
    </row>
    <row r="10" spans="1:19">
      <c r="A10" s="10" t="s">
        <v>71</v>
      </c>
      <c r="B10">
        <v>5000</v>
      </c>
      <c r="C10" t="s">
        <v>52</v>
      </c>
      <c r="E10" t="s">
        <v>182</v>
      </c>
      <c r="F10">
        <v>8</v>
      </c>
      <c r="G10" s="11" t="s">
        <v>73</v>
      </c>
      <c r="H10" t="s">
        <v>52</v>
      </c>
      <c r="M10" t="s">
        <v>232</v>
      </c>
      <c r="N10">
        <v>6000</v>
      </c>
      <c r="O10" t="s">
        <v>52</v>
      </c>
      <c r="P10" t="s">
        <v>52</v>
      </c>
      <c r="Q10">
        <v>8</v>
      </c>
      <c r="R10" s="11" t="s">
        <v>329</v>
      </c>
      <c r="S10" t="s">
        <v>52</v>
      </c>
    </row>
    <row r="11" spans="1:19">
      <c r="A11" s="10" t="s">
        <v>72</v>
      </c>
      <c r="B11">
        <v>5000</v>
      </c>
      <c r="C11" t="s">
        <v>52</v>
      </c>
      <c r="E11" t="s">
        <v>182</v>
      </c>
      <c r="F11">
        <v>9</v>
      </c>
      <c r="G11" s="11" t="s">
        <v>73</v>
      </c>
      <c r="H11" t="s">
        <v>52</v>
      </c>
      <c r="L11" s="10"/>
      <c r="M11" s="10" t="s">
        <v>69</v>
      </c>
      <c r="N11">
        <v>6000</v>
      </c>
      <c r="O11" t="s">
        <v>52</v>
      </c>
      <c r="P11" t="s">
        <v>52</v>
      </c>
      <c r="Q11">
        <v>9</v>
      </c>
      <c r="R11" s="11" t="s">
        <v>329</v>
      </c>
      <c r="S11" t="s">
        <v>52</v>
      </c>
    </row>
    <row r="12" spans="1:19">
      <c r="A12" s="10" t="s">
        <v>56</v>
      </c>
      <c r="B12">
        <v>5000</v>
      </c>
      <c r="C12" t="s">
        <v>52</v>
      </c>
      <c r="E12" t="s">
        <v>182</v>
      </c>
      <c r="F12">
        <v>10</v>
      </c>
      <c r="G12" s="11" t="s">
        <v>73</v>
      </c>
      <c r="H12" t="s">
        <v>52</v>
      </c>
      <c r="M12" t="s">
        <v>231</v>
      </c>
      <c r="N12">
        <v>6000</v>
      </c>
      <c r="O12" t="s">
        <v>52</v>
      </c>
      <c r="P12" t="s">
        <v>52</v>
      </c>
      <c r="Q12">
        <v>10</v>
      </c>
      <c r="R12" s="11" t="s">
        <v>329</v>
      </c>
      <c r="S12" t="s">
        <v>52</v>
      </c>
    </row>
    <row r="13" spans="1:19">
      <c r="A13" s="10" t="s">
        <v>55</v>
      </c>
      <c r="B13">
        <v>5000</v>
      </c>
      <c r="C13" t="s">
        <v>52</v>
      </c>
      <c r="E13" t="s">
        <v>182</v>
      </c>
      <c r="F13">
        <v>11</v>
      </c>
      <c r="G13" s="11" t="s">
        <v>73</v>
      </c>
      <c r="H13" t="s">
        <v>52</v>
      </c>
      <c r="M13" t="s">
        <v>233</v>
      </c>
      <c r="N13">
        <v>6000</v>
      </c>
      <c r="O13" t="s">
        <v>52</v>
      </c>
      <c r="P13" t="s">
        <v>52</v>
      </c>
      <c r="Q13">
        <v>11</v>
      </c>
      <c r="R13" s="11" t="s">
        <v>329</v>
      </c>
      <c r="S13" t="s">
        <v>52</v>
      </c>
    </row>
    <row r="14" spans="1:19">
      <c r="A14" s="10" t="s">
        <v>57</v>
      </c>
      <c r="B14">
        <v>5000</v>
      </c>
      <c r="C14" t="s">
        <v>52</v>
      </c>
      <c r="E14" t="s">
        <v>182</v>
      </c>
      <c r="F14">
        <v>12</v>
      </c>
      <c r="G14" s="11" t="s">
        <v>73</v>
      </c>
      <c r="H14" t="s">
        <v>52</v>
      </c>
      <c r="M14" t="s">
        <v>122</v>
      </c>
      <c r="N14">
        <v>6000</v>
      </c>
      <c r="O14" t="s">
        <v>52</v>
      </c>
      <c r="P14" t="s">
        <v>52</v>
      </c>
      <c r="Q14">
        <v>12</v>
      </c>
      <c r="R14" s="11" t="s">
        <v>329</v>
      </c>
      <c r="S14" t="s">
        <v>52</v>
      </c>
    </row>
    <row r="15" spans="1:19">
      <c r="A15" s="10" t="s">
        <v>58</v>
      </c>
      <c r="B15">
        <v>5000</v>
      </c>
      <c r="C15" t="s">
        <v>52</v>
      </c>
      <c r="E15" t="s">
        <v>182</v>
      </c>
      <c r="F15">
        <v>13</v>
      </c>
      <c r="G15" s="11" t="s">
        <v>73</v>
      </c>
      <c r="H15" t="s">
        <v>52</v>
      </c>
      <c r="M15" t="s">
        <v>229</v>
      </c>
      <c r="N15">
        <v>6000</v>
      </c>
      <c r="O15" t="s">
        <v>52</v>
      </c>
      <c r="P15" t="s">
        <v>52</v>
      </c>
      <c r="Q15">
        <v>13</v>
      </c>
      <c r="R15" s="11" t="s">
        <v>329</v>
      </c>
      <c r="S15" t="s">
        <v>52</v>
      </c>
    </row>
    <row r="16" spans="1:19">
      <c r="A16" s="10" t="s">
        <v>59</v>
      </c>
      <c r="B16">
        <v>5000</v>
      </c>
      <c r="C16" t="s">
        <v>52</v>
      </c>
      <c r="E16" t="s">
        <v>182</v>
      </c>
      <c r="F16">
        <v>14</v>
      </c>
      <c r="G16" s="11" t="s">
        <v>73</v>
      </c>
      <c r="H16" t="s">
        <v>52</v>
      </c>
      <c r="L16" s="10"/>
      <c r="M16" s="10" t="s">
        <v>61</v>
      </c>
      <c r="N16">
        <v>6000</v>
      </c>
      <c r="O16" t="s">
        <v>52</v>
      </c>
      <c r="P16" t="s">
        <v>52</v>
      </c>
      <c r="Q16">
        <v>14</v>
      </c>
      <c r="R16" s="11" t="s">
        <v>329</v>
      </c>
      <c r="S16" t="s">
        <v>52</v>
      </c>
    </row>
    <row r="17" spans="1:20">
      <c r="A17" s="10" t="s">
        <v>61</v>
      </c>
      <c r="B17">
        <v>5000</v>
      </c>
      <c r="C17" t="s">
        <v>52</v>
      </c>
      <c r="E17" t="s">
        <v>183</v>
      </c>
      <c r="F17">
        <v>15</v>
      </c>
      <c r="G17" s="11" t="s">
        <v>73</v>
      </c>
      <c r="H17" t="s">
        <v>52</v>
      </c>
      <c r="M17" t="s">
        <v>117</v>
      </c>
      <c r="N17">
        <v>6000</v>
      </c>
      <c r="O17" t="s">
        <v>326</v>
      </c>
      <c r="P17" t="s">
        <v>52</v>
      </c>
      <c r="Q17">
        <v>15</v>
      </c>
      <c r="R17" s="11" t="s">
        <v>329</v>
      </c>
      <c r="S17" t="s">
        <v>52</v>
      </c>
    </row>
    <row r="18" spans="1:20">
      <c r="A18" s="10" t="s">
        <v>62</v>
      </c>
      <c r="B18">
        <v>5000</v>
      </c>
      <c r="C18" t="s">
        <v>52</v>
      </c>
      <c r="E18" t="s">
        <v>182</v>
      </c>
      <c r="F18">
        <v>16</v>
      </c>
      <c r="G18" s="11" t="s">
        <v>73</v>
      </c>
      <c r="H18" t="s">
        <v>52</v>
      </c>
      <c r="M18" t="s">
        <v>125</v>
      </c>
      <c r="N18">
        <v>6000</v>
      </c>
      <c r="O18" t="s">
        <v>52</v>
      </c>
      <c r="P18" t="s">
        <v>52</v>
      </c>
      <c r="Q18">
        <v>16</v>
      </c>
      <c r="R18" s="11" t="s">
        <v>329</v>
      </c>
      <c r="S18" t="s">
        <v>52</v>
      </c>
    </row>
    <row r="19" spans="1:20">
      <c r="A19" s="10" t="s">
        <v>63</v>
      </c>
      <c r="B19">
        <v>5000</v>
      </c>
      <c r="C19" t="s">
        <v>52</v>
      </c>
      <c r="E19" t="s">
        <v>182</v>
      </c>
      <c r="F19">
        <v>17</v>
      </c>
      <c r="G19" s="11" t="s">
        <v>73</v>
      </c>
      <c r="H19" t="s">
        <v>52</v>
      </c>
      <c r="M19" t="s">
        <v>325</v>
      </c>
      <c r="N19">
        <v>6000</v>
      </c>
      <c r="O19" t="s">
        <v>52</v>
      </c>
      <c r="P19" t="s">
        <v>52</v>
      </c>
      <c r="Q19">
        <v>17</v>
      </c>
      <c r="R19" s="11" t="s">
        <v>329</v>
      </c>
      <c r="S19" t="s">
        <v>52</v>
      </c>
    </row>
    <row r="20" spans="1:20">
      <c r="A20" t="s">
        <v>51</v>
      </c>
      <c r="B20">
        <v>1000</v>
      </c>
      <c r="C20" t="s">
        <v>52</v>
      </c>
      <c r="E20" t="s">
        <v>183</v>
      </c>
      <c r="F20">
        <v>18</v>
      </c>
      <c r="G20" s="11" t="s">
        <v>73</v>
      </c>
      <c r="H20" t="s">
        <v>60</v>
      </c>
      <c r="I20" t="s">
        <v>486</v>
      </c>
      <c r="M20" t="s">
        <v>250</v>
      </c>
      <c r="N20">
        <v>6000</v>
      </c>
      <c r="O20" t="s">
        <v>52</v>
      </c>
      <c r="P20" t="s">
        <v>52</v>
      </c>
      <c r="Q20">
        <v>18</v>
      </c>
      <c r="R20" s="11" t="s">
        <v>329</v>
      </c>
      <c r="S20" t="s">
        <v>52</v>
      </c>
    </row>
    <row r="21" spans="1:20">
      <c r="B21">
        <f>SUM(B3:B20)</f>
        <v>86000</v>
      </c>
      <c r="M21" t="s">
        <v>237</v>
      </c>
      <c r="N21">
        <v>6000</v>
      </c>
      <c r="O21" t="s">
        <v>52</v>
      </c>
      <c r="P21" t="s">
        <v>52</v>
      </c>
      <c r="Q21">
        <v>19</v>
      </c>
      <c r="R21" s="11" t="s">
        <v>329</v>
      </c>
      <c r="S21" t="s">
        <v>52</v>
      </c>
    </row>
    <row r="22" spans="1:20">
      <c r="M22" t="s">
        <v>51</v>
      </c>
      <c r="N22">
        <v>1000</v>
      </c>
      <c r="O22" t="s">
        <v>52</v>
      </c>
      <c r="P22" t="s">
        <v>60</v>
      </c>
      <c r="Q22">
        <v>20</v>
      </c>
      <c r="R22" s="11" t="s">
        <v>329</v>
      </c>
      <c r="S22" s="11" t="s">
        <v>60</v>
      </c>
      <c r="T22" t="s">
        <v>485</v>
      </c>
    </row>
    <row r="23" spans="1:20">
      <c r="N23">
        <f>SUM(N3:N22)</f>
        <v>115000</v>
      </c>
    </row>
  </sheetData>
  <mergeCells count="2">
    <mergeCell ref="A1:H1"/>
    <mergeCell ref="M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Intäkter</vt:lpstr>
      <vt:lpstr>Utgifter efter budgetpost</vt:lpstr>
      <vt:lpstr>Utgifter - enligt tidskronologi</vt:lpstr>
      <vt:lpstr>Årets Transaktioner</vt:lpstr>
      <vt:lpstr>Balansräkning</vt:lpstr>
      <vt:lpstr>Resultaträkning</vt:lpstr>
      <vt:lpstr>Budget</vt:lpstr>
      <vt:lpstr>Projektbidragen</vt:lpstr>
      <vt:lpstr>AT Mässorna.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D. Lilford</cp:lastModifiedBy>
  <cp:lastPrinted>2019-09-03T20:40:34Z</cp:lastPrinted>
  <dcterms:created xsi:type="dcterms:W3CDTF">2019-02-18T20:49:10Z</dcterms:created>
  <dcterms:modified xsi:type="dcterms:W3CDTF">2020-01-14T17:49:22Z</dcterms:modified>
</cp:coreProperties>
</file>